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04\Desktop\ＨＰ作成\納品\"/>
    </mc:Choice>
  </mc:AlternateContent>
  <xr:revisionPtr revIDLastSave="0" documentId="8_{6958634F-6017-493E-AC29-D009C3F62B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返還期間計算表" sheetId="9" r:id="rId1"/>
  </sheets>
  <definedNames>
    <definedName name="KCS_HKS00M71" localSheetId="0">#REF!</definedName>
    <definedName name="KCS_HKS00M71">#REF!</definedName>
    <definedName name="KCS_HKS00M72" localSheetId="0">#REF!</definedName>
    <definedName name="KCS_HKS00M72">#REF!</definedName>
    <definedName name="m01_m02_予定者">#REF!</definedName>
    <definedName name="m03_予定者">#REF!</definedName>
    <definedName name="口座" localSheetId="0">#REF!</definedName>
    <definedName name="口座">#REF!</definedName>
  </definedNames>
  <calcPr calcId="191029"/>
</workbook>
</file>

<file path=xl/calcChain.xml><?xml version="1.0" encoding="utf-8"?>
<calcChain xmlns="http://schemas.openxmlformats.org/spreadsheetml/2006/main">
  <c r="A10" i="9" l="1"/>
  <c r="T10" i="9" l="1"/>
  <c r="T11" i="9"/>
  <c r="V11" i="9" s="1"/>
  <c r="U10" i="9"/>
  <c r="D11" i="9"/>
  <c r="V10" i="9" l="1"/>
  <c r="T3" i="9"/>
  <c r="V3" i="9" s="1"/>
  <c r="T2" i="9" l="1"/>
  <c r="U2" i="9" l="1"/>
  <c r="V2" i="9" s="1"/>
  <c r="O2" i="9" l="1"/>
  <c r="O3" i="9"/>
  <c r="N3" i="9"/>
  <c r="N2" i="9"/>
  <c r="M3" i="9"/>
  <c r="M2" i="9"/>
  <c r="F2" i="9" l="1"/>
  <c r="H2" i="9"/>
  <c r="D2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22" i="9"/>
  <c r="Q23" i="9"/>
  <c r="Q24" i="9"/>
  <c r="Q25" i="9"/>
  <c r="Q26" i="9"/>
  <c r="Q27" i="9"/>
  <c r="Q28" i="9"/>
  <c r="Q29" i="9"/>
  <c r="Q30" i="9"/>
  <c r="D3" i="9" l="1"/>
  <c r="C9" i="9"/>
  <c r="L100" i="9"/>
  <c r="L101" i="9" s="1"/>
  <c r="L102" i="9" s="1"/>
  <c r="L103" i="9" s="1"/>
  <c r="L104" i="9" s="1"/>
  <c r="L105" i="9" s="1"/>
  <c r="L106" i="9" s="1"/>
  <c r="L107" i="9" s="1"/>
  <c r="L108" i="9" s="1"/>
  <c r="L109" i="9" s="1"/>
  <c r="L110" i="9" s="1"/>
  <c r="M100" i="9"/>
  <c r="M101" i="9" s="1"/>
  <c r="M102" i="9" s="1"/>
  <c r="M103" i="9" s="1"/>
  <c r="M104" i="9" s="1"/>
  <c r="M105" i="9" s="1"/>
  <c r="M106" i="9" s="1"/>
  <c r="M107" i="9" s="1"/>
  <c r="M108" i="9" s="1"/>
  <c r="M109" i="9" s="1"/>
  <c r="M110" i="9" s="1"/>
  <c r="E7" i="9" l="1"/>
  <c r="D4" i="9"/>
  <c r="D12" i="9"/>
  <c r="N100" i="9"/>
  <c r="N101" i="9" s="1"/>
  <c r="N102" i="9" s="1"/>
  <c r="N103" i="9" s="1"/>
  <c r="N104" i="9" s="1"/>
  <c r="N105" i="9" s="1"/>
  <c r="N106" i="9" s="1"/>
  <c r="N107" i="9" s="1"/>
  <c r="N108" i="9" s="1"/>
  <c r="N109" i="9" s="1"/>
  <c r="N110" i="9" s="1"/>
  <c r="A105" i="9" l="1"/>
  <c r="B109" i="9" s="1"/>
  <c r="F11" i="9"/>
  <c r="F12" i="9" s="1"/>
  <c r="E15" i="9"/>
  <c r="H11" i="9"/>
  <c r="I15" i="9" l="1"/>
  <c r="H12" i="9"/>
  <c r="G15" i="9"/>
  <c r="B110" i="9"/>
  <c r="B108" i="9" s="1"/>
  <c r="H3" i="9"/>
  <c r="F3" i="9"/>
  <c r="F4" i="9" s="1"/>
  <c r="H4" i="9" l="1"/>
  <c r="H5" i="9" s="1"/>
  <c r="I7" i="9"/>
  <c r="G7" i="9"/>
  <c r="F5" i="9"/>
  <c r="A110" i="9"/>
  <c r="F13" i="9"/>
  <c r="F14" i="9" s="1"/>
  <c r="G13" i="9" s="1"/>
  <c r="H13" i="9"/>
  <c r="A112" i="9" l="1"/>
  <c r="A108" i="9"/>
  <c r="D5" i="9"/>
  <c r="D6" i="9" s="1"/>
  <c r="E5" i="9" s="1"/>
  <c r="H14" i="9"/>
  <c r="I13" i="9" s="1"/>
  <c r="D13" i="9"/>
  <c r="D14" i="9" s="1"/>
  <c r="E13" i="9" s="1"/>
  <c r="F6" i="9"/>
  <c r="G5" i="9" s="1"/>
  <c r="H6" i="9"/>
  <c r="I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user14</author>
  </authors>
  <commentList>
    <comment ref="H5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=IF(DATEDIF(G5,H5,"m")+1&lt;12,0,(INT((DATEDIF(G5,H5,"m")+1)/12)))
期間月数に開始月は含まれないため1を足す。（DATEDIFでそのまま年数を出すと1月不足の結果になるので注意。）
期間月数が12未満であれば0年とし、12以上であれば12で割った整数部分を年数とする。
</t>
        </r>
      </text>
    </comment>
  </commentList>
</comments>
</file>

<file path=xl/sharedStrings.xml><?xml version="1.0" encoding="utf-8"?>
<sst xmlns="http://schemas.openxmlformats.org/spreadsheetml/2006/main" count="266" uniqueCount="48">
  <si>
    <t>借用金額</t>
    <rPh sb="0" eb="2">
      <t>シャクヨウ</t>
    </rPh>
    <rPh sb="2" eb="4">
      <t>キンガク</t>
    </rPh>
    <phoneticPr fontId="3"/>
  </si>
  <si>
    <t>最低返還額</t>
  </si>
  <si>
    <t>年賦</t>
  </si>
  <si>
    <t>半年賦</t>
  </si>
  <si>
    <t>月賦</t>
  </si>
  <si>
    <t>総額の20分の1</t>
  </si>
  <si>
    <t>年賦額の2分の1</t>
  </si>
  <si>
    <t>年賦額の12分の1</t>
  </si>
  <si>
    <t>回数</t>
    <rPh sb="0" eb="2">
      <t>カイスウ</t>
    </rPh>
    <phoneticPr fontId="3"/>
  </si>
  <si>
    <t>最低額</t>
    <rPh sb="0" eb="3">
      <t>サイテイガク</t>
    </rPh>
    <phoneticPr fontId="3"/>
  </si>
  <si>
    <t>任意額</t>
    <rPh sb="0" eb="2">
      <t>ニンイ</t>
    </rPh>
    <rPh sb="2" eb="3">
      <t>ガク</t>
    </rPh>
    <phoneticPr fontId="3"/>
  </si>
  <si>
    <t>※最低額を下回ると赤で塗りつぶされます。</t>
    <rPh sb="1" eb="4">
      <t>サイテイガク</t>
    </rPh>
    <rPh sb="5" eb="7">
      <t>シタマワ</t>
    </rPh>
    <rPh sb="9" eb="10">
      <t>アカ</t>
    </rPh>
    <rPh sb="11" eb="12">
      <t>ヌ</t>
    </rPh>
    <phoneticPr fontId="3"/>
  </si>
  <si>
    <t>年未満の月数</t>
    <rPh sb="0" eb="1">
      <t>トシ</t>
    </rPh>
    <rPh sb="1" eb="3">
      <t>ミマン</t>
    </rPh>
    <rPh sb="4" eb="6">
      <t>ツキスウ</t>
    </rPh>
    <phoneticPr fontId="3"/>
  </si>
  <si>
    <t>開始→</t>
    <rPh sb="0" eb="2">
      <t>カイシ</t>
    </rPh>
    <phoneticPr fontId="3"/>
  </si>
  <si>
    <t>←終了</t>
    <rPh sb="1" eb="3">
      <t>シュウリョウ</t>
    </rPh>
    <phoneticPr fontId="3"/>
  </si>
  <si>
    <t>期間年月</t>
    <rPh sb="0" eb="2">
      <t>キカン</t>
    </rPh>
    <rPh sb="2" eb="4">
      <t>ネンゲツ</t>
    </rPh>
    <phoneticPr fontId="3"/>
  </si>
  <si>
    <t>黄色のセルは必須入力</t>
    <rPh sb="0" eb="2">
      <t>キイロ</t>
    </rPh>
    <rPh sb="6" eb="8">
      <t>ヒッス</t>
    </rPh>
    <rPh sb="8" eb="10">
      <t>ニュウリョク</t>
    </rPh>
    <phoneticPr fontId="3"/>
  </si>
  <si>
    <t>返還期間計算表</t>
    <rPh sb="0" eb="2">
      <t>ヘンカン</t>
    </rPh>
    <rPh sb="2" eb="4">
      <t>キカン</t>
    </rPh>
    <rPh sb="4" eb="6">
      <t>ケイサン</t>
    </rPh>
    <rPh sb="6" eb="7">
      <t>ヒョウ</t>
    </rPh>
    <phoneticPr fontId="3"/>
  </si>
  <si>
    <t>円以下</t>
    <rPh sb="0" eb="1">
      <t>エン</t>
    </rPh>
    <rPh sb="1" eb="3">
      <t>イカ</t>
    </rPh>
    <phoneticPr fontId="3"/>
  </si>
  <si>
    <t>タブレット</t>
    <phoneticPr fontId="3"/>
  </si>
  <si>
    <t>借用金額(本体)</t>
    <rPh sb="5" eb="7">
      <t>ホンタイ</t>
    </rPh>
    <phoneticPr fontId="3"/>
  </si>
  <si>
    <t>借用金額(合計)</t>
    <rPh sb="0" eb="2">
      <t>シャクヨウ</t>
    </rPh>
    <rPh sb="2" eb="4">
      <t>キンガク</t>
    </rPh>
    <rPh sb="5" eb="7">
      <t>ゴウケイ</t>
    </rPh>
    <phoneticPr fontId="3"/>
  </si>
  <si>
    <t>借用金額(本体)には、
ﾀﾌﾞﾚｯﾄを除く金額を入力</t>
    <rPh sb="19" eb="20">
      <t>ノゾ</t>
    </rPh>
    <rPh sb="21" eb="23">
      <t>キンガク</t>
    </rPh>
    <rPh sb="24" eb="26">
      <t>ニュウリョク</t>
    </rPh>
    <phoneticPr fontId="3"/>
  </si>
  <si>
    <t>充当額</t>
    <rPh sb="0" eb="2">
      <t>ジュウトウ</t>
    </rPh>
    <rPh sb="2" eb="3">
      <t>ガク</t>
    </rPh>
    <phoneticPr fontId="3"/>
  </si>
  <si>
    <t>本体</t>
    <rPh sb="0" eb="2">
      <t>ホンタイ</t>
    </rPh>
    <phoneticPr fontId="3"/>
  </si>
  <si>
    <t>返還済回数</t>
    <rPh sb="0" eb="2">
      <t>ヘンカン</t>
    </rPh>
    <rPh sb="2" eb="3">
      <t>ズ</t>
    </rPh>
    <rPh sb="3" eb="5">
      <t>カイスウ</t>
    </rPh>
    <phoneticPr fontId="3"/>
  </si>
  <si>
    <t>１回あたり返還額</t>
    <rPh sb="1" eb="2">
      <t>カイ</t>
    </rPh>
    <rPh sb="5" eb="7">
      <t>ヘンカン</t>
    </rPh>
    <rPh sb="7" eb="8">
      <t>ガク</t>
    </rPh>
    <phoneticPr fontId="3"/>
  </si>
  <si>
    <t>返還予定回数</t>
    <rPh sb="0" eb="2">
      <t>ヘンカン</t>
    </rPh>
    <rPh sb="2" eb="4">
      <t>ヨテイ</t>
    </rPh>
    <rPh sb="4" eb="6">
      <t>カイスウ</t>
    </rPh>
    <phoneticPr fontId="3"/>
  </si>
  <si>
    <t>計画変更時は、残額にタブレットを含む残額を入力する。</t>
    <rPh sb="0" eb="2">
      <t>ケイカク</t>
    </rPh>
    <rPh sb="2" eb="4">
      <t>ヘンコウ</t>
    </rPh>
    <rPh sb="4" eb="5">
      <t>ジ</t>
    </rPh>
    <rPh sb="7" eb="9">
      <t>ザンガク</t>
    </rPh>
    <rPh sb="16" eb="17">
      <t>フク</t>
    </rPh>
    <rPh sb="18" eb="20">
      <t>ザンガク</t>
    </rPh>
    <rPh sb="21" eb="23">
      <t>ニュウリョク</t>
    </rPh>
    <phoneticPr fontId="3"/>
  </si>
  <si>
    <t>タブレット残</t>
    <rPh sb="5" eb="6">
      <t>ザン</t>
    </rPh>
    <phoneticPr fontId="3"/>
  </si>
  <si>
    <t>本体</t>
    <rPh sb="0" eb="2">
      <t>ホンタイ</t>
    </rPh>
    <phoneticPr fontId="3"/>
  </si>
  <si>
    <t>円以上</t>
    <rPh sb="0" eb="1">
      <t>エン</t>
    </rPh>
    <rPh sb="1" eb="3">
      <t>イジョウ</t>
    </rPh>
    <phoneticPr fontId="3"/>
  </si>
  <si>
    <t>最終回の返還額</t>
    <rPh sb="0" eb="3">
      <t>サイシュウカイ</t>
    </rPh>
    <rPh sb="4" eb="6">
      <t>ヘンカン</t>
    </rPh>
    <rPh sb="6" eb="7">
      <t>ガク</t>
    </rPh>
    <phoneticPr fontId="3"/>
  </si>
  <si>
    <t>残額</t>
    <rPh sb="0" eb="2">
      <t>ザンガク</t>
    </rPh>
    <phoneticPr fontId="3"/>
  </si>
  <si>
    <t>年賦</t>
    <rPh sb="0" eb="2">
      <t>ネンプ</t>
    </rPh>
    <phoneticPr fontId="3"/>
  </si>
  <si>
    <t>半年賦</t>
    <rPh sb="0" eb="1">
      <t>ハン</t>
    </rPh>
    <rPh sb="1" eb="3">
      <t>ネンプ</t>
    </rPh>
    <phoneticPr fontId="3"/>
  </si>
  <si>
    <t>月賦</t>
    <rPh sb="0" eb="2">
      <t>ゲップ</t>
    </rPh>
    <phoneticPr fontId="3"/>
  </si>
  <si>
    <t>返還回数</t>
    <rPh sb="0" eb="2">
      <t>ヘンカン</t>
    </rPh>
    <rPh sb="2" eb="4">
      <t>カイスウ</t>
    </rPh>
    <phoneticPr fontId="3"/>
  </si>
  <si>
    <t>借用金額(本体)</t>
    <rPh sb="0" eb="2">
      <t>シャクヨウ</t>
    </rPh>
    <rPh sb="2" eb="4">
      <t>キンガク</t>
    </rPh>
    <rPh sb="5" eb="7">
      <t>ホンタイ</t>
    </rPh>
    <phoneticPr fontId="3"/>
  </si>
  <si>
    <t>月額</t>
    <rPh sb="0" eb="2">
      <t>ゲツガク</t>
    </rPh>
    <phoneticPr fontId="3"/>
  </si>
  <si>
    <t>ﾀﾌﾞﾚｯﾄ</t>
    <phoneticPr fontId="3"/>
  </si>
  <si>
    <t>半年賦開始</t>
    <rPh sb="0" eb="1">
      <t>ハン</t>
    </rPh>
    <rPh sb="1" eb="3">
      <t>ネンプ</t>
    </rPh>
    <rPh sb="3" eb="5">
      <t>カイシ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</si>
  <si>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</si>
  <si>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</si>
  <si>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年月日</t>
    <rPh sb="0" eb="3">
      <t>ネンガッピ</t>
    </rPh>
    <phoneticPr fontId="3"/>
  </si>
  <si>
    <t>年賦開始</t>
    <rPh sb="0" eb="2">
      <t>ネンプ</t>
    </rPh>
    <rPh sb="2" eb="4">
      <t>カイシ</t>
    </rPh>
    <phoneticPr fontId="3"/>
  </si>
  <si>
    <t>【最低額】</t>
    <rPh sb="1" eb="4">
      <t>サイテイガク</t>
    </rPh>
    <phoneticPr fontId="3"/>
  </si>
  <si>
    <t>【任意額】</t>
    <rPh sb="1" eb="3">
      <t>ニンイ</t>
    </rPh>
    <rPh sb="3" eb="4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</si>
</sst>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#0&quot;年&quot;"/>
    <numFmt numFmtId="178" formatCode="#0&quot;ヶ月&quot;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12"/>
      <color theme="1" tint="0.249977111117893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9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9">
    <xf numFmtId="0" fontId="0" fillId="0" borderId="0" xfId="0"/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3" fontId="5" fillId="2" borderId="2" xfId="0" applyNumberFormat="1" applyFont="1" applyFill="1" applyBorder="1" applyAlignment="1">
      <alignment horizontal="right" vertical="center" wrapText="1" inden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5" xfId="0" applyNumberFormat="1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indent="1"/>
    </xf>
    <xf numFmtId="14" fontId="4" fillId="0" borderId="0" xfId="0" applyNumberFormat="1" applyFont="1" applyAlignment="1">
      <alignment horizontal="left" vertical="center" indent="1"/>
    </xf>
    <xf numFmtId="38" fontId="4" fillId="0" borderId="0" xfId="1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13" fillId="3" borderId="1" xfId="0" applyFont="1" applyFill="1" applyBorder="1"/>
    <xf numFmtId="0" fontId="12" fillId="4" borderId="1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176" fontId="12" fillId="7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177" fontId="13" fillId="0" borderId="1" xfId="0" applyNumberFormat="1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176" fontId="12" fillId="8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49" fontId="10" fillId="5" borderId="10" xfId="0" applyNumberFormat="1" applyFont="1" applyFill="1" applyBorder="1" applyAlignment="1">
      <alignment horizontal="center" vertical="center"/>
    </xf>
    <xf numFmtId="38" fontId="13" fillId="8" borderId="9" xfId="1" applyFont="1" applyFill="1" applyBorder="1" applyAlignment="1" applyProtection="1">
      <alignment horizontal="right" vertical="center" indent="1"/>
      <protection locked="0"/>
    </xf>
    <xf numFmtId="3" fontId="15" fillId="2" borderId="5" xfId="0" applyNumberFormat="1" applyFont="1" applyFill="1" applyBorder="1" applyAlignment="1">
      <alignment horizontal="center" vertical="center" wrapText="1"/>
    </xf>
    <xf numFmtId="38" fontId="13" fillId="0" borderId="9" xfId="1" applyFont="1" applyFill="1" applyBorder="1" applyAlignment="1" applyProtection="1">
      <alignment horizontal="right" vertical="center" indent="1"/>
    </xf>
    <xf numFmtId="0" fontId="4" fillId="0" borderId="0" xfId="0" applyFont="1" applyAlignment="1" applyProtection="1">
      <alignment horizontal="left" vertical="center" indent="1"/>
      <protection locked="0"/>
    </xf>
    <xf numFmtId="49" fontId="10" fillId="5" borderId="11" xfId="0" applyNumberFormat="1" applyFont="1" applyFill="1" applyBorder="1" applyAlignment="1">
      <alignment horizontal="center" vertical="center"/>
    </xf>
    <xf numFmtId="3" fontId="5" fillId="9" borderId="2" xfId="0" applyNumberFormat="1" applyFont="1" applyFill="1" applyBorder="1" applyAlignment="1">
      <alignment horizontal="right" vertical="center" wrapText="1" indent="1"/>
    </xf>
    <xf numFmtId="0" fontId="5" fillId="0" borderId="0" xfId="0" applyFont="1" applyAlignment="1">
      <alignment vertical="top" wrapText="1"/>
    </xf>
    <xf numFmtId="0" fontId="8" fillId="2" borderId="12" xfId="0" applyFont="1" applyFill="1" applyBorder="1" applyAlignment="1">
      <alignment horizontal="center" vertical="center" wrapText="1"/>
    </xf>
    <xf numFmtId="38" fontId="5" fillId="0" borderId="0" xfId="1" applyFont="1" applyAlignment="1">
      <alignment vertical="center"/>
    </xf>
    <xf numFmtId="49" fontId="10" fillId="5" borderId="1" xfId="0" applyNumberFormat="1" applyFont="1" applyFill="1" applyBorder="1" applyAlignment="1">
      <alignment horizontal="center" vertical="center"/>
    </xf>
    <xf numFmtId="38" fontId="5" fillId="0" borderId="0" xfId="1" applyFont="1" applyAlignment="1">
      <alignment horizontal="center"/>
    </xf>
    <xf numFmtId="38" fontId="5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8" fontId="4" fillId="8" borderId="1" xfId="1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/>
      <protection locked="0"/>
    </xf>
    <xf numFmtId="176" fontId="12" fillId="1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0" fillId="2" borderId="13" xfId="0" applyNumberFormat="1" applyFill="1" applyBorder="1" applyAlignment="1">
      <alignment vertical="center"/>
    </xf>
    <xf numFmtId="3" fontId="0" fillId="2" borderId="14" xfId="0" applyNumberFormat="1" applyFill="1" applyBorder="1" applyAlignment="1">
      <alignment vertical="center"/>
    </xf>
    <xf numFmtId="3" fontId="0" fillId="2" borderId="15" xfId="0" applyNumberFormat="1" applyFill="1" applyBorder="1" applyAlignment="1">
      <alignment vertical="center"/>
    </xf>
    <xf numFmtId="3" fontId="0" fillId="2" borderId="16" xfId="0" applyNumberFormat="1" applyFill="1" applyBorder="1" applyAlignment="1">
      <alignment vertical="center"/>
    </xf>
    <xf numFmtId="3" fontId="0" fillId="2" borderId="6" xfId="0" applyNumberFormat="1" applyFill="1" applyBorder="1" applyAlignment="1">
      <alignment vertical="center"/>
    </xf>
    <xf numFmtId="3" fontId="0" fillId="2" borderId="17" xfId="0" applyNumberForma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49" fontId="10" fillId="0" borderId="9" xfId="0" applyNumberFormat="1" applyFont="1" applyBorder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8" fontId="13" fillId="10" borderId="9" xfId="1" applyFont="1" applyFill="1" applyBorder="1" applyAlignment="1" applyProtection="1">
      <alignment horizontal="right" vertical="center" indent="1"/>
      <protection locked="0"/>
    </xf>
    <xf numFmtId="176" fontId="13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38" fontId="13" fillId="0" borderId="6" xfId="1" applyFont="1" applyFill="1" applyBorder="1" applyAlignment="1">
      <alignment horizontal="center" vertical="center"/>
    </xf>
    <xf numFmtId="38" fontId="13" fillId="0" borderId="8" xfId="1" applyFont="1" applyFill="1" applyBorder="1" applyAlignment="1">
      <alignment horizontal="center" vertical="center"/>
    </xf>
    <xf numFmtId="38" fontId="13" fillId="0" borderId="1" xfId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76" fontId="13" fillId="0" borderId="6" xfId="0" applyNumberFormat="1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38" fontId="13" fillId="10" borderId="1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4"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</dxfs>
  <tableStyles count="0" defaultTableStyle="TableStyleMedium9" defaultPivotStyle="PivotStyleLight16"/>
  <colors>
    <mruColors>
      <color rgb="FFCCFF99"/>
      <color rgb="FFFFFF66"/>
      <color rgb="FFFFFF99"/>
      <color rgb="FFCCFFFF"/>
      <color rgb="FFFF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2"/>
  <sheetViews>
    <sheetView tabSelected="1" zoomScaleNormal="100" workbookViewId="0">
      <selection activeCell="B8" sqref="B8"/>
    </sheetView>
  </sheetViews>
  <sheetFormatPr defaultRowHeight="13.5" customHeight="1" x14ac:dyDescent="0.15"/>
  <cols>
    <col min="1" max="1" width="18.5" style="2" customWidth="1"/>
    <col min="2" max="2" width="7" style="1" customWidth="1"/>
    <col min="3" max="3" width="17.875" style="1" customWidth="1"/>
    <col min="4" max="9" width="10.875" style="1" customWidth="1"/>
    <col min="10" max="10" width="10.25" style="1" customWidth="1"/>
    <col min="11" max="11" width="11" style="1" customWidth="1"/>
    <col min="12" max="12" width="9.5" style="1" customWidth="1"/>
    <col min="13" max="13" width="9" style="1"/>
    <col min="14" max="14" width="9.375" style="1" bestFit="1" customWidth="1"/>
    <col min="15" max="15" width="8.75" style="1" customWidth="1"/>
    <col min="16" max="16" width="4.75" style="1" bestFit="1" customWidth="1"/>
    <col min="17" max="17" width="6.375" style="1" bestFit="1" customWidth="1"/>
    <col min="18" max="18" width="4.75" style="1" bestFit="1" customWidth="1"/>
    <col min="19" max="19" width="9.625" style="1" bestFit="1" customWidth="1"/>
    <col min="20" max="20" width="5" style="1" bestFit="1" customWidth="1"/>
    <col min="21" max="21" width="4.25" style="1" customWidth="1"/>
    <col min="22" max="22" width="8.5" style="1" bestFit="1" customWidth="1"/>
    <col min="23" max="16384" width="9" style="1"/>
  </cols>
  <sheetData>
    <row r="1" spans="1:22" ht="22.5" customHeight="1" x14ac:dyDescent="0.2">
      <c r="A1" s="16" t="s">
        <v>17</v>
      </c>
      <c r="B1" s="3"/>
      <c r="C1" s="20"/>
      <c r="D1" s="77" t="s">
        <v>4</v>
      </c>
      <c r="E1" s="78"/>
      <c r="F1" s="77" t="s">
        <v>3</v>
      </c>
      <c r="G1" s="78"/>
      <c r="H1" s="73" t="s">
        <v>2</v>
      </c>
      <c r="I1" s="73"/>
      <c r="J1" s="3"/>
      <c r="M1" s="46" t="s">
        <v>39</v>
      </c>
      <c r="N1" s="46" t="s">
        <v>35</v>
      </c>
      <c r="O1" s="46" t="s">
        <v>34</v>
      </c>
      <c r="S1" s="70" t="s">
        <v>46</v>
      </c>
      <c r="T1" s="46" t="s">
        <v>42</v>
      </c>
      <c r="U1" s="46" t="s">
        <v>43</v>
      </c>
      <c r="V1" s="69" t="s">
        <v>44</v>
      </c>
    </row>
    <row r="2" spans="1:22" s="3" customFormat="1" ht="22.5" customHeight="1" thickBot="1" x14ac:dyDescent="0.2">
      <c r="A2" s="33" t="s">
        <v>20</v>
      </c>
      <c r="C2" s="21" t="s">
        <v>9</v>
      </c>
      <c r="D2" s="74">
        <f>M2+M3</f>
        <v>5840</v>
      </c>
      <c r="E2" s="75"/>
      <c r="F2" s="74">
        <f>N2+N3</f>
        <v>35000</v>
      </c>
      <c r="G2" s="75"/>
      <c r="H2" s="74">
        <f>O2+O3</f>
        <v>70000</v>
      </c>
      <c r="I2" s="75"/>
      <c r="L2" s="64" t="s">
        <v>24</v>
      </c>
      <c r="M2" s="59">
        <f>VLOOKUP($A$3,$C$19:$N$110,9,TRUE)</f>
        <v>5840</v>
      </c>
      <c r="N2" s="59">
        <f>IF($A$3&lt;=35000,$A$3,(VLOOKUP($A$3,$C$19:$N$110,8,TRUE)))</f>
        <v>35000</v>
      </c>
      <c r="O2" s="59">
        <f>IF($A$3&lt;=70000,$A$3,(VLOOKUP($A$3,$C$19:$N$110,7,TRUE)))</f>
        <v>70000</v>
      </c>
      <c r="S2" s="59" t="s">
        <v>41</v>
      </c>
      <c r="T2" s="59">
        <f>IF(MONTH(C4)&gt;=10,YEAR(C4)+1,YEAR(C4))</f>
        <v>2023</v>
      </c>
      <c r="U2" s="59">
        <f>IF(AND(1&lt;=MONTH(C4),3&gt;=MONTH(C4)),3,(IF(AND(4&lt;=MONTH(C4),9&gt;=MONTH(C4)),9,3)))</f>
        <v>3</v>
      </c>
      <c r="V2" s="68">
        <f>DATE(T2,U2,DAY(C4))</f>
        <v>44986</v>
      </c>
    </row>
    <row r="3" spans="1:22" s="3" customFormat="1" ht="22.5" customHeight="1" thickBot="1" x14ac:dyDescent="0.2">
      <c r="A3" s="34">
        <v>200000</v>
      </c>
      <c r="C3" s="25" t="s">
        <v>8</v>
      </c>
      <c r="D3" s="74">
        <f>ROUNDUP($A$10/D2,0)</f>
        <v>35</v>
      </c>
      <c r="E3" s="75"/>
      <c r="F3" s="74">
        <f>ROUNDUP($A$10/F2,0)</f>
        <v>6</v>
      </c>
      <c r="G3" s="75"/>
      <c r="H3" s="76">
        <f>ROUNDUP($A$10/H2,0)</f>
        <v>3</v>
      </c>
      <c r="I3" s="76"/>
      <c r="L3" s="46" t="s">
        <v>40</v>
      </c>
      <c r="M3" s="59">
        <f>IF($A$5=0,0,VLOOKUP($A$3,$C$19:$N$110,12,TRUE))</f>
        <v>0</v>
      </c>
      <c r="N3" s="59">
        <f>IF($A$5=0,0,VLOOKUP($A$3,$C$19:$N$110,11,TRUE))</f>
        <v>0</v>
      </c>
      <c r="O3" s="59">
        <f>IF($A$5=0,0,VLOOKUP($A$3,$C$19:$N$110,10,TRUE))</f>
        <v>0</v>
      </c>
      <c r="S3" s="59" t="s">
        <v>45</v>
      </c>
      <c r="T3" s="59">
        <f>IF(MONTH(C4)&gt;=10,YEAR(C4)+1,YEAR(C4))</f>
        <v>2023</v>
      </c>
      <c r="U3" s="59">
        <v>9</v>
      </c>
      <c r="V3" s="68">
        <f>DATE(T3,U3,DAY(C4))</f>
        <v>45170</v>
      </c>
    </row>
    <row r="4" spans="1:22" s="3" customFormat="1" ht="22.5" customHeight="1" thickBot="1" x14ac:dyDescent="0.2">
      <c r="A4" s="38" t="s">
        <v>19</v>
      </c>
      <c r="B4" s="19" t="s">
        <v>13</v>
      </c>
      <c r="C4" s="31">
        <v>44835</v>
      </c>
      <c r="D4" s="79">
        <f>DATE(YEAR(C4),MONTH(C4)+D3-1,DAY(C4))</f>
        <v>45870</v>
      </c>
      <c r="E4" s="80"/>
      <c r="F4" s="79">
        <f>DATE(YEAR(V2),MONTH(V2)+(F3-1)*6,DAY(V2))</f>
        <v>45901</v>
      </c>
      <c r="G4" s="80"/>
      <c r="H4" s="72">
        <f>DATE(YEAR(V3)+H3-1,MONTH(V3),DAY(V3))</f>
        <v>45901</v>
      </c>
      <c r="I4" s="72"/>
      <c r="J4" s="4" t="s">
        <v>14</v>
      </c>
    </row>
    <row r="5" spans="1:22" s="3" customFormat="1" ht="22.5" customHeight="1" thickBot="1" x14ac:dyDescent="0.2">
      <c r="A5" s="34">
        <v>0</v>
      </c>
      <c r="C5" s="25" t="s">
        <v>15</v>
      </c>
      <c r="D5" s="28">
        <f>IF(DATEDIF(C4,D4,"m")+1&lt;12,0,(INT((DATEDIF(C4,D4,"m")+1)/12)))</f>
        <v>2</v>
      </c>
      <c r="E5" s="29">
        <f>D6</f>
        <v>11</v>
      </c>
      <c r="F5" s="28">
        <f>IF(DATEDIF(C4,F4,"m")+1&lt;12,0,(INT((DATEDIF(C4,F4,"m")+1)/12)))</f>
        <v>3</v>
      </c>
      <c r="G5" s="29">
        <f>F6</f>
        <v>0</v>
      </c>
      <c r="H5" s="28">
        <f>IF(DATEDIF(C4,H4,"m")+1&lt;12,0,(INT((DATEDIF(C4,H4,"m")+1)/12)))</f>
        <v>3</v>
      </c>
      <c r="I5" s="29">
        <f>H6</f>
        <v>0</v>
      </c>
      <c r="K5" s="66"/>
      <c r="L5" s="65"/>
      <c r="N5" s="67"/>
    </row>
    <row r="6" spans="1:22" s="3" customFormat="1" ht="35.25" hidden="1" customHeight="1" x14ac:dyDescent="0.15">
      <c r="A6" s="37"/>
      <c r="C6" s="26" t="s">
        <v>12</v>
      </c>
      <c r="D6" s="27">
        <f>(DATEDIF(C4,D4,"m")+1)-(IF(D5=0,0,D5*12))</f>
        <v>11</v>
      </c>
      <c r="E6" s="27"/>
      <c r="F6" s="27">
        <f>(DATEDIF(C4,F4,"m")+1)-(IF(F5=0,0,F5*12))</f>
        <v>0</v>
      </c>
      <c r="G6" s="27"/>
      <c r="H6" s="27">
        <f>(DATEDIF(C4,H4,"m")+1)-(IF(H5=0,0,H5*12))</f>
        <v>0</v>
      </c>
    </row>
    <row r="7" spans="1:22" s="3" customFormat="1" ht="24" x14ac:dyDescent="0.15">
      <c r="A7" s="40" t="s">
        <v>22</v>
      </c>
      <c r="C7" s="60" t="s">
        <v>32</v>
      </c>
      <c r="D7" s="18"/>
      <c r="E7" s="18">
        <f>A10-D2*(D3-1)</f>
        <v>1440</v>
      </c>
      <c r="F7" s="18"/>
      <c r="G7" s="18">
        <f>A10-F2*(F3-1)</f>
        <v>25000</v>
      </c>
      <c r="H7" s="18"/>
      <c r="I7" s="18">
        <f>A10-H2*(H3-1)</f>
        <v>60000</v>
      </c>
    </row>
    <row r="8" spans="1:22" s="3" customFormat="1" ht="6.75" customHeight="1" x14ac:dyDescent="0.15">
      <c r="A8" s="17"/>
    </row>
    <row r="9" spans="1:22" s="3" customFormat="1" ht="22.5" customHeight="1" thickBot="1" x14ac:dyDescent="0.2">
      <c r="A9" s="33" t="s">
        <v>21</v>
      </c>
      <c r="C9" s="24">
        <f>IF(C12=0,C4,C12)</f>
        <v>45017</v>
      </c>
      <c r="D9" s="84" t="s">
        <v>4</v>
      </c>
      <c r="E9" s="84"/>
      <c r="F9" s="84" t="s">
        <v>3</v>
      </c>
      <c r="G9" s="84"/>
      <c r="H9" s="84" t="s">
        <v>2</v>
      </c>
      <c r="I9" s="84"/>
      <c r="S9" s="70" t="s">
        <v>47</v>
      </c>
      <c r="T9" s="46" t="s">
        <v>42</v>
      </c>
      <c r="U9" s="46" t="s">
        <v>43</v>
      </c>
      <c r="V9" s="69" t="s">
        <v>44</v>
      </c>
    </row>
    <row r="10" spans="1:22" s="3" customFormat="1" ht="22.5" customHeight="1" thickBot="1" x14ac:dyDescent="0.2">
      <c r="A10" s="36">
        <f>A3+A5</f>
        <v>200000</v>
      </c>
      <c r="C10" s="22" t="s">
        <v>10</v>
      </c>
      <c r="D10" s="85">
        <v>15000</v>
      </c>
      <c r="E10" s="85"/>
      <c r="F10" s="85">
        <v>80000</v>
      </c>
      <c r="G10" s="85"/>
      <c r="H10" s="85">
        <v>120000</v>
      </c>
      <c r="I10" s="85"/>
      <c r="J10" s="3" t="s">
        <v>11</v>
      </c>
      <c r="S10" s="59" t="s">
        <v>41</v>
      </c>
      <c r="T10" s="59">
        <f>IF(MONTH(C12)&gt;=10,YEAR(C12)+1,YEAR(C12))</f>
        <v>2023</v>
      </c>
      <c r="U10" s="59">
        <f>IF(AND(1&lt;=MONTH(C12),3&gt;=MONTH(C12)),3,(IF(AND(4&lt;=MONTH(C12),9&gt;=MONTH(C12)),9,3)))</f>
        <v>9</v>
      </c>
      <c r="V10" s="68">
        <f>DATE(T10,U10,DAY(C12))</f>
        <v>45170</v>
      </c>
    </row>
    <row r="11" spans="1:22" s="3" customFormat="1" ht="22.5" customHeight="1" thickBot="1" x14ac:dyDescent="0.2">
      <c r="A11" s="61" t="s">
        <v>33</v>
      </c>
      <c r="C11" s="23" t="s">
        <v>8</v>
      </c>
      <c r="D11" s="76">
        <f>IF(D10="","",ROUNDUP(IF($A$12&gt;0,$A$12,$A$10)/D10,0))</f>
        <v>20</v>
      </c>
      <c r="E11" s="76"/>
      <c r="F11" s="76">
        <f>IF(F10="","",ROUNDUP(IF($A$12&gt;0,$A$12,$A$10)/F10,0))</f>
        <v>4</v>
      </c>
      <c r="G11" s="76"/>
      <c r="H11" s="76">
        <f>IF(H10="","",ROUNDUP(IF($A$12&gt;0,$A$12,$A$10)/H10,0))</f>
        <v>3</v>
      </c>
      <c r="I11" s="76"/>
      <c r="S11" s="59" t="s">
        <v>45</v>
      </c>
      <c r="T11" s="59">
        <f>IF(MONTH(C12)&gt;=10,YEAR(C12)+1,YEAR(C12))</f>
        <v>2023</v>
      </c>
      <c r="U11" s="59">
        <v>9</v>
      </c>
      <c r="V11" s="68">
        <f>DATE(T11,U11,DAY(C12))</f>
        <v>45170</v>
      </c>
    </row>
    <row r="12" spans="1:22" s="3" customFormat="1" ht="22.5" customHeight="1" thickBot="1" x14ac:dyDescent="0.2">
      <c r="A12" s="71">
        <v>290000</v>
      </c>
      <c r="B12" s="19" t="s">
        <v>13</v>
      </c>
      <c r="C12" s="50">
        <v>45017</v>
      </c>
      <c r="D12" s="72">
        <f>IF(D10="","",DATE(YEAR(C9),MONTH(C9)+D11-1,DAY(C9)))</f>
        <v>45597</v>
      </c>
      <c r="E12" s="72"/>
      <c r="F12" s="72">
        <f>IF(F10="","",DATE(YEAR(V10),MONTH(V10)+(F11-1)*6,DAY(V10)))</f>
        <v>45717</v>
      </c>
      <c r="G12" s="72"/>
      <c r="H12" s="72">
        <f>IF(H10="","",DATE(YEAR(V11)+H11-1,MONTH(V11),DAY(V11)))</f>
        <v>45901</v>
      </c>
      <c r="I12" s="72"/>
      <c r="J12" s="4" t="s">
        <v>14</v>
      </c>
    </row>
    <row r="13" spans="1:22" s="3" customFormat="1" ht="22.5" customHeight="1" x14ac:dyDescent="0.15">
      <c r="A13" s="32" t="s">
        <v>16</v>
      </c>
      <c r="C13" s="23" t="s">
        <v>15</v>
      </c>
      <c r="D13" s="28">
        <f>IF(D10="","",IF(DATEDIF(C9,D12,"m")+1&lt;12,0,(INT((DATEDIF(C9,D12,"m")+1)/12))))</f>
        <v>1</v>
      </c>
      <c r="E13" s="29">
        <f>D14</f>
        <v>8</v>
      </c>
      <c r="F13" s="28">
        <f>IF(F10="","",IF(DATEDIF(C9,F12,"m")+1&lt;12,0,(INT((DATEDIF(C9,F12,"m")+1)/12))))</f>
        <v>2</v>
      </c>
      <c r="G13" s="29">
        <f>F14</f>
        <v>0</v>
      </c>
      <c r="H13" s="28">
        <f>IF(H10="","",IF(DATEDIF(C9,H12,"m")+1&lt;12,0,(INT((DATEDIF(C9,H12,"m")+1)/12))))</f>
        <v>2</v>
      </c>
      <c r="I13" s="29">
        <f>H14</f>
        <v>6</v>
      </c>
    </row>
    <row r="14" spans="1:22" s="3" customFormat="1" ht="21" hidden="1" customHeight="1" x14ac:dyDescent="0.15">
      <c r="A14" s="16"/>
      <c r="C14" s="30" t="s">
        <v>12</v>
      </c>
      <c r="D14" s="27">
        <f>IF(D10="","",(DATEDIF(C9,D12,"m")+1)-(IF(D13=0,0,D13*12)))</f>
        <v>8</v>
      </c>
      <c r="E14" s="27"/>
      <c r="F14" s="27">
        <f>IF(F10="","",(DATEDIF(C9,F12,"m")+1)-(IF(F13=0,0,F13*12)))</f>
        <v>0</v>
      </c>
      <c r="G14" s="27"/>
      <c r="H14" s="27">
        <f>IF(H10="","",(DATEDIF(C9,H12,"m")+1)-(IF(H13=0,0,H13*12)))</f>
        <v>6</v>
      </c>
    </row>
    <row r="15" spans="1:22" s="3" customFormat="1" ht="25.5" customHeight="1" x14ac:dyDescent="0.15">
      <c r="A15" s="81" t="s">
        <v>28</v>
      </c>
      <c r="C15" s="60" t="s">
        <v>32</v>
      </c>
      <c r="D15" s="18"/>
      <c r="E15" s="42">
        <f>IF($A$12&gt;0,($A$12-$D$10*($D$11-1)),($A$10-$D$10*($D$11-1)))</f>
        <v>5000</v>
      </c>
      <c r="F15" s="42"/>
      <c r="G15" s="42">
        <f>IF($A$12&gt;0,($A$12-$F$10*($F$11-1)),($A$10-$F$10*($F$11-1)))</f>
        <v>50000</v>
      </c>
      <c r="H15" s="42"/>
      <c r="I15" s="42">
        <f>IF($A$12&gt;0,($A$12-$H$10*($H$11-1)),($A$10-$H$10*($H$11-1)))</f>
        <v>50000</v>
      </c>
    </row>
    <row r="16" spans="1:22" s="3" customFormat="1" ht="13.5" customHeight="1" x14ac:dyDescent="0.15">
      <c r="A16" s="81"/>
      <c r="D16" s="42"/>
      <c r="E16" s="42"/>
      <c r="F16" s="42"/>
      <c r="G16" s="42"/>
      <c r="H16" s="42"/>
      <c r="I16" s="42"/>
    </row>
    <row r="17" spans="1:18" s="3" customFormat="1" ht="13.5" customHeight="1" x14ac:dyDescent="0.15">
      <c r="A17" s="81"/>
      <c r="C17" s="4" t="s">
        <v>1</v>
      </c>
      <c r="D17" s="4"/>
      <c r="E17" s="4"/>
      <c r="F17" s="5"/>
      <c r="G17" s="5"/>
      <c r="H17" s="4"/>
      <c r="L17" s="88" t="s">
        <v>19</v>
      </c>
      <c r="M17" s="88"/>
      <c r="N17" s="88"/>
      <c r="P17" s="86" t="s">
        <v>37</v>
      </c>
      <c r="Q17" s="87"/>
      <c r="R17" s="87"/>
    </row>
    <row r="18" spans="1:18" s="3" customFormat="1" ht="13.5" customHeight="1" x14ac:dyDescent="0.15">
      <c r="A18" s="81"/>
      <c r="C18" s="82" t="s">
        <v>0</v>
      </c>
      <c r="D18" s="83"/>
      <c r="E18" s="6"/>
      <c r="F18" s="52" t="s">
        <v>30</v>
      </c>
      <c r="G18" s="6"/>
      <c r="H18" s="6"/>
      <c r="I18" s="7" t="s">
        <v>2</v>
      </c>
      <c r="J18" s="7" t="s">
        <v>3</v>
      </c>
      <c r="K18" s="7" t="s">
        <v>4</v>
      </c>
      <c r="L18" s="41" t="s">
        <v>2</v>
      </c>
      <c r="M18" s="41" t="s">
        <v>3</v>
      </c>
      <c r="N18" s="41" t="s">
        <v>4</v>
      </c>
      <c r="P18" s="3" t="s">
        <v>34</v>
      </c>
      <c r="Q18" s="3" t="s">
        <v>35</v>
      </c>
      <c r="R18" s="3" t="s">
        <v>36</v>
      </c>
    </row>
    <row r="19" spans="1:18" s="3" customFormat="1" ht="13.5" customHeight="1" x14ac:dyDescent="0.15">
      <c r="A19" s="51"/>
      <c r="C19" s="56">
        <v>17999</v>
      </c>
      <c r="D19" s="10" t="s">
        <v>31</v>
      </c>
      <c r="E19" s="53"/>
      <c r="F19" s="9">
        <v>23000</v>
      </c>
      <c r="G19" s="35" t="s">
        <v>18</v>
      </c>
      <c r="H19" s="6"/>
      <c r="I19" s="63" t="s">
        <v>38</v>
      </c>
      <c r="J19" s="63" t="s">
        <v>38</v>
      </c>
      <c r="K19" s="11">
        <v>5840</v>
      </c>
      <c r="L19" s="62">
        <v>70000</v>
      </c>
      <c r="M19" s="62">
        <v>35000</v>
      </c>
      <c r="N19" s="11">
        <v>17500</v>
      </c>
      <c r="P19" s="3">
        <v>1</v>
      </c>
      <c r="Q19" s="3">
        <v>1</v>
      </c>
      <c r="R19" s="3">
        <v>4</v>
      </c>
    </row>
    <row r="20" spans="1:18" s="3" customFormat="1" ht="13.5" customHeight="1" x14ac:dyDescent="0.15">
      <c r="A20" s="51"/>
      <c r="C20" s="57">
        <v>23001</v>
      </c>
      <c r="D20" s="10" t="s">
        <v>31</v>
      </c>
      <c r="E20" s="54"/>
      <c r="F20" s="9">
        <v>29000</v>
      </c>
      <c r="G20" s="35" t="s">
        <v>18</v>
      </c>
      <c r="H20" s="6"/>
      <c r="I20" s="63" t="s">
        <v>38</v>
      </c>
      <c r="J20" s="63" t="s">
        <v>38</v>
      </c>
      <c r="K20" s="11">
        <v>5840</v>
      </c>
      <c r="L20" s="62">
        <v>70000</v>
      </c>
      <c r="M20" s="62">
        <v>35000</v>
      </c>
      <c r="N20" s="11">
        <v>14000</v>
      </c>
      <c r="P20" s="3">
        <v>1</v>
      </c>
      <c r="Q20" s="3">
        <v>1</v>
      </c>
      <c r="R20" s="3">
        <v>5</v>
      </c>
    </row>
    <row r="21" spans="1:18" s="3" customFormat="1" ht="13.5" customHeight="1" x14ac:dyDescent="0.15">
      <c r="A21" s="51"/>
      <c r="C21" s="57">
        <v>29001</v>
      </c>
      <c r="D21" s="10" t="s">
        <v>31</v>
      </c>
      <c r="E21" s="54"/>
      <c r="F21" s="9">
        <v>35000</v>
      </c>
      <c r="G21" s="35" t="s">
        <v>18</v>
      </c>
      <c r="H21" s="6"/>
      <c r="I21" s="63" t="s">
        <v>38</v>
      </c>
      <c r="J21" s="63" t="s">
        <v>38</v>
      </c>
      <c r="K21" s="11">
        <v>5840</v>
      </c>
      <c r="L21" s="62">
        <v>70000</v>
      </c>
      <c r="M21" s="62">
        <v>35000</v>
      </c>
      <c r="N21" s="11">
        <v>11670</v>
      </c>
      <c r="P21" s="3">
        <v>1</v>
      </c>
      <c r="Q21" s="3">
        <v>1</v>
      </c>
      <c r="R21" s="3">
        <v>6</v>
      </c>
    </row>
    <row r="22" spans="1:18" s="3" customFormat="1" ht="13.5" customHeight="1" x14ac:dyDescent="0.15">
      <c r="A22" s="51"/>
      <c r="C22" s="57">
        <v>35001</v>
      </c>
      <c r="D22" s="10" t="s">
        <v>31</v>
      </c>
      <c r="E22" s="54"/>
      <c r="F22" s="9">
        <v>40000</v>
      </c>
      <c r="G22" s="35" t="s">
        <v>18</v>
      </c>
      <c r="H22" s="6"/>
      <c r="I22" s="63" t="s">
        <v>38</v>
      </c>
      <c r="J22" s="11">
        <v>35000</v>
      </c>
      <c r="K22" s="11">
        <v>5840</v>
      </c>
      <c r="L22" s="62">
        <v>70000</v>
      </c>
      <c r="M22" s="62">
        <v>35000</v>
      </c>
      <c r="N22" s="11">
        <v>10000</v>
      </c>
      <c r="P22" s="3">
        <v>1</v>
      </c>
      <c r="Q22" s="3">
        <f t="shared" ref="Q22:Q83" si="0">P22*2</f>
        <v>2</v>
      </c>
      <c r="R22" s="3">
        <v>7</v>
      </c>
    </row>
    <row r="23" spans="1:18" s="3" customFormat="1" ht="13.5" customHeight="1" x14ac:dyDescent="0.15">
      <c r="A23" s="51"/>
      <c r="C23" s="57">
        <v>40001</v>
      </c>
      <c r="D23" s="10" t="s">
        <v>31</v>
      </c>
      <c r="E23" s="54"/>
      <c r="F23" s="9">
        <v>46000</v>
      </c>
      <c r="G23" s="35" t="s">
        <v>18</v>
      </c>
      <c r="H23" s="6"/>
      <c r="I23" s="63" t="s">
        <v>38</v>
      </c>
      <c r="J23" s="11">
        <v>35000</v>
      </c>
      <c r="K23" s="11">
        <v>5840</v>
      </c>
      <c r="L23" s="62">
        <v>70000</v>
      </c>
      <c r="M23" s="62">
        <v>35000</v>
      </c>
      <c r="N23" s="11">
        <v>8750</v>
      </c>
      <c r="P23" s="3">
        <v>1</v>
      </c>
      <c r="Q23" s="3">
        <f t="shared" si="0"/>
        <v>2</v>
      </c>
      <c r="R23" s="3">
        <v>8</v>
      </c>
    </row>
    <row r="24" spans="1:18" s="3" customFormat="1" ht="13.5" customHeight="1" x14ac:dyDescent="0.15">
      <c r="A24" s="51"/>
      <c r="C24" s="57">
        <v>46001</v>
      </c>
      <c r="D24" s="10" t="s">
        <v>31</v>
      </c>
      <c r="E24" s="54"/>
      <c r="F24" s="9">
        <v>52000</v>
      </c>
      <c r="G24" s="35" t="s">
        <v>18</v>
      </c>
      <c r="H24" s="6"/>
      <c r="I24" s="63" t="s">
        <v>38</v>
      </c>
      <c r="J24" s="11">
        <v>35000</v>
      </c>
      <c r="K24" s="11">
        <v>5840</v>
      </c>
      <c r="L24" s="62">
        <v>70000</v>
      </c>
      <c r="M24" s="62">
        <v>35000</v>
      </c>
      <c r="N24" s="11">
        <v>7780</v>
      </c>
      <c r="P24" s="3">
        <v>1</v>
      </c>
      <c r="Q24" s="3">
        <f t="shared" si="0"/>
        <v>2</v>
      </c>
      <c r="R24" s="3">
        <v>9</v>
      </c>
    </row>
    <row r="25" spans="1:18" s="3" customFormat="1" ht="13.5" customHeight="1" x14ac:dyDescent="0.15">
      <c r="A25" s="51"/>
      <c r="C25" s="57">
        <v>52001</v>
      </c>
      <c r="D25" s="10" t="s">
        <v>31</v>
      </c>
      <c r="E25" s="54"/>
      <c r="F25" s="9">
        <v>58000</v>
      </c>
      <c r="G25" s="35" t="s">
        <v>18</v>
      </c>
      <c r="H25" s="6"/>
      <c r="I25" s="63" t="s">
        <v>38</v>
      </c>
      <c r="J25" s="11">
        <v>35000</v>
      </c>
      <c r="K25" s="11">
        <v>5840</v>
      </c>
      <c r="L25" s="62">
        <v>70000</v>
      </c>
      <c r="M25" s="62">
        <v>35000</v>
      </c>
      <c r="N25" s="11">
        <v>7000</v>
      </c>
      <c r="P25" s="3">
        <v>1</v>
      </c>
      <c r="Q25" s="3">
        <f t="shared" si="0"/>
        <v>2</v>
      </c>
      <c r="R25" s="3">
        <v>10</v>
      </c>
    </row>
    <row r="26" spans="1:18" s="3" customFormat="1" ht="13.5" customHeight="1" x14ac:dyDescent="0.15">
      <c r="A26" s="51"/>
      <c r="C26" s="57">
        <v>58001</v>
      </c>
      <c r="D26" s="10" t="s">
        <v>31</v>
      </c>
      <c r="E26" s="54"/>
      <c r="F26" s="9">
        <v>64000</v>
      </c>
      <c r="G26" s="35" t="s">
        <v>18</v>
      </c>
      <c r="H26" s="6"/>
      <c r="I26" s="63" t="s">
        <v>38</v>
      </c>
      <c r="J26" s="11">
        <v>35000</v>
      </c>
      <c r="K26" s="11">
        <v>5840</v>
      </c>
      <c r="L26" s="62">
        <v>70000</v>
      </c>
      <c r="M26" s="62">
        <v>35000</v>
      </c>
      <c r="N26" s="11">
        <v>6370</v>
      </c>
      <c r="P26" s="3">
        <v>1</v>
      </c>
      <c r="Q26" s="3">
        <f t="shared" si="0"/>
        <v>2</v>
      </c>
      <c r="R26" s="3">
        <v>11</v>
      </c>
    </row>
    <row r="27" spans="1:18" s="3" customFormat="1" ht="13.5" customHeight="1" x14ac:dyDescent="0.15">
      <c r="A27" s="51"/>
      <c r="C27" s="57">
        <v>64001</v>
      </c>
      <c r="D27" s="10" t="s">
        <v>31</v>
      </c>
      <c r="E27" s="54"/>
      <c r="F27" s="9">
        <v>70000</v>
      </c>
      <c r="G27" s="35" t="s">
        <v>18</v>
      </c>
      <c r="H27" s="6"/>
      <c r="I27" s="63" t="s">
        <v>38</v>
      </c>
      <c r="J27" s="11">
        <v>35000</v>
      </c>
      <c r="K27" s="11">
        <v>5840</v>
      </c>
      <c r="L27" s="62">
        <v>70000</v>
      </c>
      <c r="M27" s="62">
        <v>35000</v>
      </c>
      <c r="N27" s="11">
        <v>5840</v>
      </c>
      <c r="P27" s="3">
        <v>1</v>
      </c>
      <c r="Q27" s="3">
        <f t="shared" si="0"/>
        <v>2</v>
      </c>
      <c r="R27" s="3">
        <v>12</v>
      </c>
    </row>
    <row r="28" spans="1:18" s="3" customFormat="1" ht="13.5" customHeight="1" x14ac:dyDescent="0.15">
      <c r="A28" s="51"/>
      <c r="C28" s="57">
        <v>70001</v>
      </c>
      <c r="D28" s="10" t="s">
        <v>31</v>
      </c>
      <c r="E28" s="54"/>
      <c r="F28" s="9">
        <v>75000</v>
      </c>
      <c r="G28" s="35" t="s">
        <v>18</v>
      </c>
      <c r="H28" s="6"/>
      <c r="I28" s="11">
        <v>70000</v>
      </c>
      <c r="J28" s="11">
        <v>35000</v>
      </c>
      <c r="K28" s="11">
        <v>5840</v>
      </c>
      <c r="L28" s="62">
        <v>35000</v>
      </c>
      <c r="M28" s="62">
        <v>17500</v>
      </c>
      <c r="N28" s="11">
        <v>5390</v>
      </c>
      <c r="P28" s="3">
        <v>2</v>
      </c>
      <c r="Q28" s="3">
        <f t="shared" si="0"/>
        <v>4</v>
      </c>
      <c r="R28" s="3">
        <v>13</v>
      </c>
    </row>
    <row r="29" spans="1:18" s="3" customFormat="1" ht="13.5" customHeight="1" x14ac:dyDescent="0.15">
      <c r="A29" s="51"/>
      <c r="C29" s="57">
        <v>75001</v>
      </c>
      <c r="D29" s="10" t="s">
        <v>31</v>
      </c>
      <c r="E29" s="54"/>
      <c r="F29" s="9">
        <v>81000</v>
      </c>
      <c r="G29" s="35" t="s">
        <v>18</v>
      </c>
      <c r="H29" s="6"/>
      <c r="I29" s="11">
        <v>70000</v>
      </c>
      <c r="J29" s="11">
        <v>35000</v>
      </c>
      <c r="K29" s="11">
        <v>5840</v>
      </c>
      <c r="L29" s="62">
        <v>35000</v>
      </c>
      <c r="M29" s="62">
        <v>17500</v>
      </c>
      <c r="N29" s="11">
        <v>5000</v>
      </c>
      <c r="P29" s="3">
        <v>2</v>
      </c>
      <c r="Q29" s="3">
        <f t="shared" si="0"/>
        <v>4</v>
      </c>
      <c r="R29" s="3">
        <v>14</v>
      </c>
    </row>
    <row r="30" spans="1:18" s="3" customFormat="1" ht="13.5" customHeight="1" x14ac:dyDescent="0.15">
      <c r="A30" s="51"/>
      <c r="C30" s="57">
        <v>81001</v>
      </c>
      <c r="D30" s="10" t="s">
        <v>31</v>
      </c>
      <c r="E30" s="54"/>
      <c r="F30" s="9">
        <v>87000</v>
      </c>
      <c r="G30" s="35" t="s">
        <v>18</v>
      </c>
      <c r="H30" s="6"/>
      <c r="I30" s="11">
        <v>70000</v>
      </c>
      <c r="J30" s="11">
        <v>35000</v>
      </c>
      <c r="K30" s="11">
        <v>5840</v>
      </c>
      <c r="L30" s="62">
        <v>35000</v>
      </c>
      <c r="M30" s="62">
        <v>17500</v>
      </c>
      <c r="N30" s="11">
        <v>4670</v>
      </c>
      <c r="P30" s="3">
        <v>2</v>
      </c>
      <c r="Q30" s="3">
        <f t="shared" si="0"/>
        <v>4</v>
      </c>
      <c r="R30" s="3">
        <v>15</v>
      </c>
    </row>
    <row r="31" spans="1:18" s="3" customFormat="1" ht="13.5" customHeight="1" x14ac:dyDescent="0.15">
      <c r="A31" s="51"/>
      <c r="C31" s="57">
        <v>87001</v>
      </c>
      <c r="D31" s="10" t="s">
        <v>31</v>
      </c>
      <c r="E31" s="54"/>
      <c r="F31" s="9">
        <v>93000</v>
      </c>
      <c r="G31" s="35" t="s">
        <v>18</v>
      </c>
      <c r="H31" s="6"/>
      <c r="I31" s="11">
        <v>70000</v>
      </c>
      <c r="J31" s="11">
        <v>35000</v>
      </c>
      <c r="K31" s="11">
        <v>5840</v>
      </c>
      <c r="L31" s="62">
        <v>35000</v>
      </c>
      <c r="M31" s="62">
        <v>17500</v>
      </c>
      <c r="N31" s="11">
        <v>4380</v>
      </c>
      <c r="P31" s="3">
        <v>2</v>
      </c>
      <c r="Q31" s="3">
        <f t="shared" si="0"/>
        <v>4</v>
      </c>
      <c r="R31" s="3">
        <v>16</v>
      </c>
    </row>
    <row r="32" spans="1:18" s="3" customFormat="1" ht="13.5" customHeight="1" x14ac:dyDescent="0.15">
      <c r="A32" s="51"/>
      <c r="C32" s="57">
        <v>93001</v>
      </c>
      <c r="D32" s="10" t="s">
        <v>31</v>
      </c>
      <c r="E32" s="54"/>
      <c r="F32" s="9">
        <v>99000</v>
      </c>
      <c r="G32" s="35" t="s">
        <v>18</v>
      </c>
      <c r="H32" s="6"/>
      <c r="I32" s="11">
        <v>70000</v>
      </c>
      <c r="J32" s="11">
        <v>35000</v>
      </c>
      <c r="K32" s="11">
        <v>5840</v>
      </c>
      <c r="L32" s="62">
        <v>35000</v>
      </c>
      <c r="M32" s="62">
        <v>17500</v>
      </c>
      <c r="N32" s="11">
        <v>4120</v>
      </c>
      <c r="P32" s="3">
        <v>2</v>
      </c>
      <c r="Q32" s="3">
        <f t="shared" si="0"/>
        <v>4</v>
      </c>
      <c r="R32" s="3">
        <v>17</v>
      </c>
    </row>
    <row r="33" spans="1:18" s="3" customFormat="1" ht="13.5" customHeight="1" x14ac:dyDescent="0.15">
      <c r="A33" s="51"/>
      <c r="C33" s="57">
        <v>99001</v>
      </c>
      <c r="D33" s="10" t="s">
        <v>31</v>
      </c>
      <c r="E33" s="54"/>
      <c r="F33" s="9">
        <v>105000</v>
      </c>
      <c r="G33" s="35" t="s">
        <v>18</v>
      </c>
      <c r="H33" s="6"/>
      <c r="I33" s="11">
        <v>70000</v>
      </c>
      <c r="J33" s="11">
        <v>35000</v>
      </c>
      <c r="K33" s="11">
        <v>5840</v>
      </c>
      <c r="L33" s="62">
        <v>35000</v>
      </c>
      <c r="M33" s="62">
        <v>17500</v>
      </c>
      <c r="N33" s="11">
        <v>3890</v>
      </c>
      <c r="P33" s="3">
        <v>2</v>
      </c>
      <c r="Q33" s="3">
        <f t="shared" si="0"/>
        <v>4</v>
      </c>
      <c r="R33" s="3">
        <v>18</v>
      </c>
    </row>
    <row r="34" spans="1:18" s="3" customFormat="1" ht="13.5" customHeight="1" x14ac:dyDescent="0.15">
      <c r="A34" s="51"/>
      <c r="C34" s="57">
        <v>105001</v>
      </c>
      <c r="D34" s="10" t="s">
        <v>31</v>
      </c>
      <c r="E34" s="54"/>
      <c r="F34" s="9">
        <v>110000</v>
      </c>
      <c r="G34" s="35" t="s">
        <v>18</v>
      </c>
      <c r="H34" s="6"/>
      <c r="I34" s="11">
        <v>70000</v>
      </c>
      <c r="J34" s="11">
        <v>35000</v>
      </c>
      <c r="K34" s="11">
        <v>5840</v>
      </c>
      <c r="L34" s="62">
        <v>35000</v>
      </c>
      <c r="M34" s="62">
        <v>17500</v>
      </c>
      <c r="N34" s="11">
        <v>3690</v>
      </c>
      <c r="P34" s="3">
        <v>2</v>
      </c>
      <c r="Q34" s="3">
        <f t="shared" si="0"/>
        <v>4</v>
      </c>
      <c r="R34" s="3">
        <v>19</v>
      </c>
    </row>
    <row r="35" spans="1:18" s="3" customFormat="1" ht="13.5" customHeight="1" x14ac:dyDescent="0.15">
      <c r="A35" s="51"/>
      <c r="C35" s="57">
        <v>110001</v>
      </c>
      <c r="D35" s="10" t="s">
        <v>31</v>
      </c>
      <c r="E35" s="54"/>
      <c r="F35" s="9">
        <v>116000</v>
      </c>
      <c r="G35" s="35" t="s">
        <v>18</v>
      </c>
      <c r="H35" s="6"/>
      <c r="I35" s="11">
        <v>70000</v>
      </c>
      <c r="J35" s="11">
        <v>35000</v>
      </c>
      <c r="K35" s="11">
        <v>5840</v>
      </c>
      <c r="L35" s="62">
        <v>35000</v>
      </c>
      <c r="M35" s="62">
        <v>17500</v>
      </c>
      <c r="N35" s="11">
        <v>3500</v>
      </c>
      <c r="P35" s="3">
        <v>2</v>
      </c>
      <c r="Q35" s="3">
        <f t="shared" si="0"/>
        <v>4</v>
      </c>
      <c r="R35" s="3">
        <v>20</v>
      </c>
    </row>
    <row r="36" spans="1:18" s="3" customFormat="1" ht="13.5" customHeight="1" x14ac:dyDescent="0.15">
      <c r="A36" s="51"/>
      <c r="C36" s="57">
        <v>116001</v>
      </c>
      <c r="D36" s="10" t="s">
        <v>31</v>
      </c>
      <c r="E36" s="54"/>
      <c r="F36" s="9">
        <v>122000</v>
      </c>
      <c r="G36" s="35" t="s">
        <v>18</v>
      </c>
      <c r="H36" s="6"/>
      <c r="I36" s="11">
        <v>70000</v>
      </c>
      <c r="J36" s="11">
        <v>35000</v>
      </c>
      <c r="K36" s="11">
        <v>5840</v>
      </c>
      <c r="L36" s="62">
        <v>35000</v>
      </c>
      <c r="M36" s="62">
        <v>17500</v>
      </c>
      <c r="N36" s="11">
        <v>3340</v>
      </c>
      <c r="P36" s="3">
        <v>2</v>
      </c>
      <c r="Q36" s="3">
        <f t="shared" si="0"/>
        <v>4</v>
      </c>
      <c r="R36" s="3">
        <v>21</v>
      </c>
    </row>
    <row r="37" spans="1:18" s="3" customFormat="1" ht="13.5" customHeight="1" x14ac:dyDescent="0.15">
      <c r="A37" s="51"/>
      <c r="C37" s="57">
        <v>122001</v>
      </c>
      <c r="D37" s="10" t="s">
        <v>31</v>
      </c>
      <c r="E37" s="54"/>
      <c r="F37" s="9">
        <v>128000</v>
      </c>
      <c r="G37" s="35" t="s">
        <v>18</v>
      </c>
      <c r="H37" s="6"/>
      <c r="I37" s="11">
        <v>70000</v>
      </c>
      <c r="J37" s="11">
        <v>35000</v>
      </c>
      <c r="K37" s="11">
        <v>5840</v>
      </c>
      <c r="L37" s="62">
        <v>35000</v>
      </c>
      <c r="M37" s="62">
        <v>17500</v>
      </c>
      <c r="N37" s="11">
        <v>3190</v>
      </c>
      <c r="P37" s="3">
        <v>2</v>
      </c>
      <c r="Q37" s="3">
        <f t="shared" si="0"/>
        <v>4</v>
      </c>
      <c r="R37" s="3">
        <v>22</v>
      </c>
    </row>
    <row r="38" spans="1:18" s="3" customFormat="1" ht="13.5" customHeight="1" x14ac:dyDescent="0.15">
      <c r="A38" s="51"/>
      <c r="C38" s="57">
        <v>128001</v>
      </c>
      <c r="D38" s="10" t="s">
        <v>31</v>
      </c>
      <c r="E38" s="54"/>
      <c r="F38" s="9">
        <v>134000</v>
      </c>
      <c r="G38" s="35" t="s">
        <v>18</v>
      </c>
      <c r="H38" s="6"/>
      <c r="I38" s="11">
        <v>70000</v>
      </c>
      <c r="J38" s="11">
        <v>35000</v>
      </c>
      <c r="K38" s="11">
        <v>5840</v>
      </c>
      <c r="L38" s="62">
        <v>35000</v>
      </c>
      <c r="M38" s="62">
        <v>17500</v>
      </c>
      <c r="N38" s="11">
        <v>3050</v>
      </c>
      <c r="P38" s="3">
        <v>2</v>
      </c>
      <c r="Q38" s="3">
        <f t="shared" si="0"/>
        <v>4</v>
      </c>
      <c r="R38" s="3">
        <v>23</v>
      </c>
    </row>
    <row r="39" spans="1:18" s="3" customFormat="1" ht="13.5" customHeight="1" x14ac:dyDescent="0.15">
      <c r="A39" s="51"/>
      <c r="C39" s="57">
        <v>134001</v>
      </c>
      <c r="D39" s="10" t="s">
        <v>31</v>
      </c>
      <c r="E39" s="54"/>
      <c r="F39" s="9">
        <v>140000</v>
      </c>
      <c r="G39" s="35" t="s">
        <v>18</v>
      </c>
      <c r="H39" s="6"/>
      <c r="I39" s="11">
        <v>70000</v>
      </c>
      <c r="J39" s="11">
        <v>35000</v>
      </c>
      <c r="K39" s="11">
        <v>5840</v>
      </c>
      <c r="L39" s="62">
        <v>35000</v>
      </c>
      <c r="M39" s="62">
        <v>17500</v>
      </c>
      <c r="N39" s="11">
        <v>2920</v>
      </c>
      <c r="P39" s="3">
        <v>2</v>
      </c>
      <c r="Q39" s="3">
        <f t="shared" si="0"/>
        <v>4</v>
      </c>
      <c r="R39" s="3">
        <v>24</v>
      </c>
    </row>
    <row r="40" spans="1:18" s="3" customFormat="1" ht="13.5" customHeight="1" x14ac:dyDescent="0.15">
      <c r="A40" s="51"/>
      <c r="C40" s="57">
        <v>140001</v>
      </c>
      <c r="D40" s="10" t="s">
        <v>31</v>
      </c>
      <c r="E40" s="54"/>
      <c r="F40" s="9">
        <v>146000</v>
      </c>
      <c r="G40" s="35" t="s">
        <v>18</v>
      </c>
      <c r="H40" s="6"/>
      <c r="I40" s="11">
        <v>70000</v>
      </c>
      <c r="J40" s="11">
        <v>35000</v>
      </c>
      <c r="K40" s="11">
        <v>5840</v>
      </c>
      <c r="L40" s="62">
        <v>23400</v>
      </c>
      <c r="M40" s="62">
        <v>11700</v>
      </c>
      <c r="N40" s="11">
        <v>2800</v>
      </c>
      <c r="P40" s="3">
        <v>3</v>
      </c>
      <c r="Q40" s="3">
        <f t="shared" si="0"/>
        <v>6</v>
      </c>
      <c r="R40" s="3">
        <v>25</v>
      </c>
    </row>
    <row r="41" spans="1:18" s="3" customFormat="1" ht="13.5" customHeight="1" x14ac:dyDescent="0.15">
      <c r="A41" s="51"/>
      <c r="C41" s="57">
        <v>146001</v>
      </c>
      <c r="D41" s="10" t="s">
        <v>31</v>
      </c>
      <c r="E41" s="54"/>
      <c r="F41" s="9">
        <v>151000</v>
      </c>
      <c r="G41" s="35" t="s">
        <v>18</v>
      </c>
      <c r="H41" s="6"/>
      <c r="I41" s="11">
        <v>70000</v>
      </c>
      <c r="J41" s="11">
        <v>35000</v>
      </c>
      <c r="K41" s="11">
        <v>5840</v>
      </c>
      <c r="L41" s="62">
        <v>23400</v>
      </c>
      <c r="M41" s="62">
        <v>11700</v>
      </c>
      <c r="N41" s="11">
        <v>2700</v>
      </c>
      <c r="P41" s="3">
        <v>3</v>
      </c>
      <c r="Q41" s="3">
        <f t="shared" si="0"/>
        <v>6</v>
      </c>
      <c r="R41" s="3">
        <v>26</v>
      </c>
    </row>
    <row r="42" spans="1:18" s="3" customFormat="1" ht="13.5" customHeight="1" x14ac:dyDescent="0.15">
      <c r="A42" s="51"/>
      <c r="C42" s="57">
        <v>151001</v>
      </c>
      <c r="D42" s="10" t="s">
        <v>31</v>
      </c>
      <c r="E42" s="54"/>
      <c r="F42" s="9">
        <v>157000</v>
      </c>
      <c r="G42" s="35" t="s">
        <v>18</v>
      </c>
      <c r="H42" s="6"/>
      <c r="I42" s="11">
        <v>70000</v>
      </c>
      <c r="J42" s="11">
        <v>35000</v>
      </c>
      <c r="K42" s="11">
        <v>5840</v>
      </c>
      <c r="L42" s="62">
        <v>23400</v>
      </c>
      <c r="M42" s="62">
        <v>11700</v>
      </c>
      <c r="N42" s="11">
        <v>2600</v>
      </c>
      <c r="P42" s="3">
        <v>3</v>
      </c>
      <c r="Q42" s="3">
        <f t="shared" si="0"/>
        <v>6</v>
      </c>
      <c r="R42" s="3">
        <v>27</v>
      </c>
    </row>
    <row r="43" spans="1:18" s="3" customFormat="1" ht="13.5" customHeight="1" x14ac:dyDescent="0.15">
      <c r="A43" s="51"/>
      <c r="C43" s="57">
        <v>157001</v>
      </c>
      <c r="D43" s="10" t="s">
        <v>31</v>
      </c>
      <c r="E43" s="54"/>
      <c r="F43" s="9">
        <v>163000</v>
      </c>
      <c r="G43" s="35" t="s">
        <v>18</v>
      </c>
      <c r="H43" s="6"/>
      <c r="I43" s="11">
        <v>70000</v>
      </c>
      <c r="J43" s="11">
        <v>35000</v>
      </c>
      <c r="K43" s="11">
        <v>5840</v>
      </c>
      <c r="L43" s="62">
        <v>23400</v>
      </c>
      <c r="M43" s="62">
        <v>11700</v>
      </c>
      <c r="N43" s="11">
        <v>2500</v>
      </c>
      <c r="P43" s="3">
        <v>3</v>
      </c>
      <c r="Q43" s="3">
        <f t="shared" si="0"/>
        <v>6</v>
      </c>
      <c r="R43" s="3">
        <v>28</v>
      </c>
    </row>
    <row r="44" spans="1:18" s="3" customFormat="1" ht="13.5" customHeight="1" x14ac:dyDescent="0.15">
      <c r="A44" s="51"/>
      <c r="C44" s="57">
        <v>163001</v>
      </c>
      <c r="D44" s="10" t="s">
        <v>31</v>
      </c>
      <c r="E44" s="54"/>
      <c r="F44" s="9">
        <v>169000</v>
      </c>
      <c r="G44" s="35" t="s">
        <v>18</v>
      </c>
      <c r="H44" s="6"/>
      <c r="I44" s="11">
        <v>70000</v>
      </c>
      <c r="J44" s="11">
        <v>35000</v>
      </c>
      <c r="K44" s="11">
        <v>5840</v>
      </c>
      <c r="L44" s="62">
        <v>23400</v>
      </c>
      <c r="M44" s="62">
        <v>11700</v>
      </c>
      <c r="N44" s="11">
        <v>2420</v>
      </c>
      <c r="P44" s="3">
        <v>3</v>
      </c>
      <c r="Q44" s="3">
        <f t="shared" si="0"/>
        <v>6</v>
      </c>
      <c r="R44" s="3">
        <v>29</v>
      </c>
    </row>
    <row r="45" spans="1:18" s="3" customFormat="1" ht="13.5" customHeight="1" x14ac:dyDescent="0.15">
      <c r="A45" s="51"/>
      <c r="C45" s="57">
        <v>169001</v>
      </c>
      <c r="D45" s="10" t="s">
        <v>31</v>
      </c>
      <c r="E45" s="54"/>
      <c r="F45" s="9">
        <v>175000</v>
      </c>
      <c r="G45" s="35" t="s">
        <v>18</v>
      </c>
      <c r="H45" s="6"/>
      <c r="I45" s="11">
        <v>70000</v>
      </c>
      <c r="J45" s="11">
        <v>35000</v>
      </c>
      <c r="K45" s="11">
        <v>5840</v>
      </c>
      <c r="L45" s="62">
        <v>23400</v>
      </c>
      <c r="M45" s="62">
        <v>11700</v>
      </c>
      <c r="N45" s="11">
        <v>2340</v>
      </c>
      <c r="P45" s="3">
        <v>3</v>
      </c>
      <c r="Q45" s="3">
        <f t="shared" si="0"/>
        <v>6</v>
      </c>
      <c r="R45" s="3">
        <v>30</v>
      </c>
    </row>
    <row r="46" spans="1:18" s="3" customFormat="1" ht="13.5" customHeight="1" x14ac:dyDescent="0.15">
      <c r="A46" s="51"/>
      <c r="C46" s="57">
        <v>175001</v>
      </c>
      <c r="D46" s="10" t="s">
        <v>31</v>
      </c>
      <c r="E46" s="54"/>
      <c r="F46" s="9">
        <v>181000</v>
      </c>
      <c r="G46" s="35" t="s">
        <v>18</v>
      </c>
      <c r="H46" s="6"/>
      <c r="I46" s="11">
        <v>70000</v>
      </c>
      <c r="J46" s="11">
        <v>35000</v>
      </c>
      <c r="K46" s="11">
        <v>5840</v>
      </c>
      <c r="L46" s="62">
        <v>23400</v>
      </c>
      <c r="M46" s="62">
        <v>11700</v>
      </c>
      <c r="N46" s="11">
        <v>2260</v>
      </c>
      <c r="P46" s="3">
        <v>3</v>
      </c>
      <c r="Q46" s="3">
        <f t="shared" si="0"/>
        <v>6</v>
      </c>
      <c r="R46" s="3">
        <v>31</v>
      </c>
    </row>
    <row r="47" spans="1:18" s="3" customFormat="1" ht="13.5" customHeight="1" x14ac:dyDescent="0.15">
      <c r="A47" s="51"/>
      <c r="C47" s="57">
        <v>181001</v>
      </c>
      <c r="D47" s="10" t="s">
        <v>31</v>
      </c>
      <c r="E47" s="54"/>
      <c r="F47" s="9">
        <v>186000</v>
      </c>
      <c r="G47" s="35" t="s">
        <v>18</v>
      </c>
      <c r="H47" s="6"/>
      <c r="I47" s="11">
        <v>70000</v>
      </c>
      <c r="J47" s="11">
        <v>35000</v>
      </c>
      <c r="K47" s="11">
        <v>5840</v>
      </c>
      <c r="L47" s="62">
        <v>23400</v>
      </c>
      <c r="M47" s="62">
        <v>11700</v>
      </c>
      <c r="N47" s="11">
        <v>2190</v>
      </c>
      <c r="P47" s="3">
        <v>3</v>
      </c>
      <c r="Q47" s="3">
        <f t="shared" si="0"/>
        <v>6</v>
      </c>
      <c r="R47" s="3">
        <v>32</v>
      </c>
    </row>
    <row r="48" spans="1:18" s="3" customFormat="1" ht="13.5" customHeight="1" x14ac:dyDescent="0.15">
      <c r="A48" s="51"/>
      <c r="C48" s="57">
        <v>186001</v>
      </c>
      <c r="D48" s="10" t="s">
        <v>31</v>
      </c>
      <c r="E48" s="54"/>
      <c r="F48" s="9">
        <v>192000</v>
      </c>
      <c r="G48" s="35" t="s">
        <v>18</v>
      </c>
      <c r="H48" s="6"/>
      <c r="I48" s="11">
        <v>70000</v>
      </c>
      <c r="J48" s="11">
        <v>35000</v>
      </c>
      <c r="K48" s="11">
        <v>5840</v>
      </c>
      <c r="L48" s="62">
        <v>23400</v>
      </c>
      <c r="M48" s="62">
        <v>11700</v>
      </c>
      <c r="N48" s="11">
        <v>2130</v>
      </c>
      <c r="P48" s="3">
        <v>3</v>
      </c>
      <c r="Q48" s="3">
        <f t="shared" si="0"/>
        <v>6</v>
      </c>
      <c r="R48" s="3">
        <v>33</v>
      </c>
    </row>
    <row r="49" spans="1:18" s="3" customFormat="1" ht="13.5" customHeight="1" x14ac:dyDescent="0.15">
      <c r="A49" s="51"/>
      <c r="C49" s="57">
        <v>192001</v>
      </c>
      <c r="D49" s="10" t="s">
        <v>31</v>
      </c>
      <c r="E49" s="54"/>
      <c r="F49" s="9">
        <v>198000</v>
      </c>
      <c r="G49" s="35" t="s">
        <v>18</v>
      </c>
      <c r="H49" s="6"/>
      <c r="I49" s="11">
        <v>70000</v>
      </c>
      <c r="J49" s="11">
        <v>35000</v>
      </c>
      <c r="K49" s="11">
        <v>5840</v>
      </c>
      <c r="L49" s="62">
        <v>23400</v>
      </c>
      <c r="M49" s="62">
        <v>11700</v>
      </c>
      <c r="N49" s="11">
        <v>2060</v>
      </c>
      <c r="P49" s="3">
        <v>3</v>
      </c>
      <c r="Q49" s="3">
        <f t="shared" si="0"/>
        <v>6</v>
      </c>
      <c r="R49" s="3">
        <v>34</v>
      </c>
    </row>
    <row r="50" spans="1:18" s="3" customFormat="1" ht="13.5" customHeight="1" x14ac:dyDescent="0.15">
      <c r="A50" s="51"/>
      <c r="C50" s="57">
        <v>198001</v>
      </c>
      <c r="D50" s="10" t="s">
        <v>31</v>
      </c>
      <c r="E50" s="54"/>
      <c r="F50" s="9">
        <v>204000</v>
      </c>
      <c r="G50" s="35" t="s">
        <v>18</v>
      </c>
      <c r="H50" s="6"/>
      <c r="I50" s="11">
        <v>70000</v>
      </c>
      <c r="J50" s="11">
        <v>35000</v>
      </c>
      <c r="K50" s="11">
        <v>5840</v>
      </c>
      <c r="L50" s="62">
        <v>23400</v>
      </c>
      <c r="M50" s="62">
        <v>11700</v>
      </c>
      <c r="N50" s="11">
        <v>2000</v>
      </c>
      <c r="P50" s="3">
        <v>3</v>
      </c>
      <c r="Q50" s="3">
        <f t="shared" si="0"/>
        <v>6</v>
      </c>
      <c r="R50" s="3">
        <v>35</v>
      </c>
    </row>
    <row r="51" spans="1:18" s="3" customFormat="1" ht="13.5" customHeight="1" x14ac:dyDescent="0.15">
      <c r="A51" s="51"/>
      <c r="C51" s="57">
        <v>204001</v>
      </c>
      <c r="D51" s="10" t="s">
        <v>31</v>
      </c>
      <c r="E51" s="54"/>
      <c r="F51" s="9">
        <v>210000</v>
      </c>
      <c r="G51" s="35" t="s">
        <v>18</v>
      </c>
      <c r="H51" s="6"/>
      <c r="I51" s="11">
        <v>70000</v>
      </c>
      <c r="J51" s="11">
        <v>35000</v>
      </c>
      <c r="K51" s="11">
        <v>5840</v>
      </c>
      <c r="L51" s="62">
        <v>23400</v>
      </c>
      <c r="M51" s="62">
        <v>11700</v>
      </c>
      <c r="N51" s="11">
        <v>1950</v>
      </c>
      <c r="P51" s="3">
        <v>3</v>
      </c>
      <c r="Q51" s="3">
        <f t="shared" si="0"/>
        <v>6</v>
      </c>
      <c r="R51" s="3">
        <v>36</v>
      </c>
    </row>
    <row r="52" spans="1:18" s="3" customFormat="1" ht="13.5" customHeight="1" x14ac:dyDescent="0.15">
      <c r="A52" s="51"/>
      <c r="C52" s="57">
        <v>210001</v>
      </c>
      <c r="D52" s="10" t="s">
        <v>31</v>
      </c>
      <c r="E52" s="54"/>
      <c r="F52" s="9">
        <v>216000</v>
      </c>
      <c r="G52" s="35" t="s">
        <v>18</v>
      </c>
      <c r="H52" s="6"/>
      <c r="I52" s="11">
        <v>70000</v>
      </c>
      <c r="J52" s="11">
        <v>35000</v>
      </c>
      <c r="K52" s="11">
        <v>5840</v>
      </c>
      <c r="L52" s="62">
        <v>17500</v>
      </c>
      <c r="M52" s="62">
        <v>8760</v>
      </c>
      <c r="N52" s="11">
        <v>1900</v>
      </c>
      <c r="P52" s="3">
        <v>4</v>
      </c>
      <c r="Q52" s="3">
        <f t="shared" si="0"/>
        <v>8</v>
      </c>
      <c r="R52" s="3">
        <v>37</v>
      </c>
    </row>
    <row r="53" spans="1:18" s="3" customFormat="1" ht="13.5" customHeight="1" x14ac:dyDescent="0.15">
      <c r="A53" s="51"/>
      <c r="C53" s="57">
        <v>216001</v>
      </c>
      <c r="D53" s="10" t="s">
        <v>31</v>
      </c>
      <c r="E53" s="54"/>
      <c r="F53" s="9">
        <v>221000</v>
      </c>
      <c r="G53" s="35" t="s">
        <v>18</v>
      </c>
      <c r="H53" s="6"/>
      <c r="I53" s="11">
        <v>70000</v>
      </c>
      <c r="J53" s="11">
        <v>35000</v>
      </c>
      <c r="K53" s="11">
        <v>5840</v>
      </c>
      <c r="L53" s="62">
        <v>17500</v>
      </c>
      <c r="M53" s="62">
        <v>8760</v>
      </c>
      <c r="N53" s="11">
        <v>1850</v>
      </c>
      <c r="P53" s="3">
        <v>4</v>
      </c>
      <c r="Q53" s="3">
        <f t="shared" si="0"/>
        <v>8</v>
      </c>
      <c r="R53" s="3">
        <v>38</v>
      </c>
    </row>
    <row r="54" spans="1:18" s="3" customFormat="1" ht="13.5" customHeight="1" x14ac:dyDescent="0.15">
      <c r="A54" s="51"/>
      <c r="C54" s="57">
        <v>221001</v>
      </c>
      <c r="D54" s="10" t="s">
        <v>31</v>
      </c>
      <c r="E54" s="54"/>
      <c r="F54" s="9">
        <v>227000</v>
      </c>
      <c r="G54" s="35" t="s">
        <v>18</v>
      </c>
      <c r="H54" s="6"/>
      <c r="I54" s="11">
        <v>70000</v>
      </c>
      <c r="J54" s="11">
        <v>35000</v>
      </c>
      <c r="K54" s="11">
        <v>5840</v>
      </c>
      <c r="L54" s="62">
        <v>17500</v>
      </c>
      <c r="M54" s="62">
        <v>8760</v>
      </c>
      <c r="N54" s="11">
        <v>1800</v>
      </c>
      <c r="P54" s="3">
        <v>4</v>
      </c>
      <c r="Q54" s="3">
        <f t="shared" si="0"/>
        <v>8</v>
      </c>
      <c r="R54" s="3">
        <v>39</v>
      </c>
    </row>
    <row r="55" spans="1:18" s="3" customFormat="1" ht="13.5" customHeight="1" x14ac:dyDescent="0.15">
      <c r="A55" s="51"/>
      <c r="C55" s="57">
        <v>227001</v>
      </c>
      <c r="D55" s="10" t="s">
        <v>31</v>
      </c>
      <c r="E55" s="54"/>
      <c r="F55" s="9">
        <v>233000</v>
      </c>
      <c r="G55" s="35" t="s">
        <v>18</v>
      </c>
      <c r="H55" s="6"/>
      <c r="I55" s="11">
        <v>70000</v>
      </c>
      <c r="J55" s="11">
        <v>35000</v>
      </c>
      <c r="K55" s="11">
        <v>5840</v>
      </c>
      <c r="L55" s="62">
        <v>17500</v>
      </c>
      <c r="M55" s="62">
        <v>8760</v>
      </c>
      <c r="N55" s="11">
        <v>1750</v>
      </c>
      <c r="P55" s="3">
        <v>4</v>
      </c>
      <c r="Q55" s="3">
        <f t="shared" si="0"/>
        <v>8</v>
      </c>
      <c r="R55" s="3">
        <v>40</v>
      </c>
    </row>
    <row r="56" spans="1:18" s="3" customFormat="1" ht="13.5" customHeight="1" x14ac:dyDescent="0.15">
      <c r="A56" s="51"/>
      <c r="C56" s="57">
        <v>233001</v>
      </c>
      <c r="D56" s="10" t="s">
        <v>31</v>
      </c>
      <c r="E56" s="54"/>
      <c r="F56" s="9">
        <v>239000</v>
      </c>
      <c r="G56" s="35" t="s">
        <v>18</v>
      </c>
      <c r="H56" s="6"/>
      <c r="I56" s="11">
        <v>70000</v>
      </c>
      <c r="J56" s="11">
        <v>35000</v>
      </c>
      <c r="K56" s="11">
        <v>5840</v>
      </c>
      <c r="L56" s="62">
        <v>17500</v>
      </c>
      <c r="M56" s="62">
        <v>8760</v>
      </c>
      <c r="N56" s="11">
        <v>1710</v>
      </c>
      <c r="P56" s="3">
        <v>4</v>
      </c>
      <c r="Q56" s="3">
        <f t="shared" si="0"/>
        <v>8</v>
      </c>
      <c r="R56" s="3">
        <v>41</v>
      </c>
    </row>
    <row r="57" spans="1:18" s="3" customFormat="1" ht="13.5" customHeight="1" x14ac:dyDescent="0.15">
      <c r="A57" s="51"/>
      <c r="C57" s="57">
        <v>239001</v>
      </c>
      <c r="D57" s="10" t="s">
        <v>31</v>
      </c>
      <c r="E57" s="54"/>
      <c r="F57" s="9">
        <v>245000</v>
      </c>
      <c r="G57" s="35" t="s">
        <v>18</v>
      </c>
      <c r="H57" s="6"/>
      <c r="I57" s="11">
        <v>70000</v>
      </c>
      <c r="J57" s="11">
        <v>35000</v>
      </c>
      <c r="K57" s="11">
        <v>5840</v>
      </c>
      <c r="L57" s="62">
        <v>17500</v>
      </c>
      <c r="M57" s="62">
        <v>8760</v>
      </c>
      <c r="N57" s="11">
        <v>1670</v>
      </c>
      <c r="P57" s="3">
        <v>4</v>
      </c>
      <c r="Q57" s="3">
        <f t="shared" si="0"/>
        <v>8</v>
      </c>
      <c r="R57" s="3">
        <v>42</v>
      </c>
    </row>
    <row r="58" spans="1:18" s="3" customFormat="1" ht="13.5" customHeight="1" x14ac:dyDescent="0.15">
      <c r="A58" s="51"/>
      <c r="C58" s="57">
        <v>245001</v>
      </c>
      <c r="D58" s="10" t="s">
        <v>31</v>
      </c>
      <c r="E58" s="54"/>
      <c r="F58" s="9">
        <v>251000</v>
      </c>
      <c r="G58" s="35" t="s">
        <v>18</v>
      </c>
      <c r="H58" s="6"/>
      <c r="I58" s="11">
        <v>70000</v>
      </c>
      <c r="J58" s="11">
        <v>35000</v>
      </c>
      <c r="K58" s="11">
        <v>5840</v>
      </c>
      <c r="L58" s="62">
        <v>17500</v>
      </c>
      <c r="M58" s="62">
        <v>8760</v>
      </c>
      <c r="N58" s="11">
        <v>1630</v>
      </c>
      <c r="P58" s="3">
        <v>4</v>
      </c>
      <c r="Q58" s="3">
        <f t="shared" si="0"/>
        <v>8</v>
      </c>
      <c r="R58" s="3">
        <v>43</v>
      </c>
    </row>
    <row r="59" spans="1:18" s="3" customFormat="1" ht="13.5" customHeight="1" x14ac:dyDescent="0.15">
      <c r="A59" s="51"/>
      <c r="C59" s="57">
        <v>251001</v>
      </c>
      <c r="D59" s="10" t="s">
        <v>31</v>
      </c>
      <c r="E59" s="54"/>
      <c r="F59" s="9">
        <v>256000</v>
      </c>
      <c r="G59" s="35" t="s">
        <v>18</v>
      </c>
      <c r="H59" s="6"/>
      <c r="I59" s="11">
        <v>70000</v>
      </c>
      <c r="J59" s="11">
        <v>35000</v>
      </c>
      <c r="K59" s="11">
        <v>5840</v>
      </c>
      <c r="L59" s="62">
        <v>17500</v>
      </c>
      <c r="M59" s="62">
        <v>8760</v>
      </c>
      <c r="N59" s="11">
        <v>1600</v>
      </c>
      <c r="P59" s="3">
        <v>4</v>
      </c>
      <c r="Q59" s="3">
        <f t="shared" si="0"/>
        <v>8</v>
      </c>
      <c r="R59" s="3">
        <v>44</v>
      </c>
    </row>
    <row r="60" spans="1:18" s="3" customFormat="1" ht="13.5" customHeight="1" x14ac:dyDescent="0.15">
      <c r="A60" s="51"/>
      <c r="C60" s="57">
        <v>256001</v>
      </c>
      <c r="D60" s="10" t="s">
        <v>31</v>
      </c>
      <c r="E60" s="54"/>
      <c r="F60" s="9">
        <v>262000</v>
      </c>
      <c r="G60" s="35" t="s">
        <v>18</v>
      </c>
      <c r="H60" s="6"/>
      <c r="I60" s="11">
        <v>70000</v>
      </c>
      <c r="J60" s="11">
        <v>35000</v>
      </c>
      <c r="K60" s="11">
        <v>5840</v>
      </c>
      <c r="L60" s="62">
        <v>17500</v>
      </c>
      <c r="M60" s="62">
        <v>8760</v>
      </c>
      <c r="N60" s="11">
        <v>1560</v>
      </c>
      <c r="P60" s="3">
        <v>4</v>
      </c>
      <c r="Q60" s="3">
        <f t="shared" si="0"/>
        <v>8</v>
      </c>
      <c r="R60" s="3">
        <v>45</v>
      </c>
    </row>
    <row r="61" spans="1:18" s="3" customFormat="1" ht="13.5" customHeight="1" x14ac:dyDescent="0.15">
      <c r="A61" s="51"/>
      <c r="C61" s="57">
        <v>262001</v>
      </c>
      <c r="D61" s="10" t="s">
        <v>31</v>
      </c>
      <c r="E61" s="54"/>
      <c r="F61" s="9">
        <v>268000</v>
      </c>
      <c r="G61" s="35" t="s">
        <v>18</v>
      </c>
      <c r="H61" s="6"/>
      <c r="I61" s="11">
        <v>70000</v>
      </c>
      <c r="J61" s="11">
        <v>35000</v>
      </c>
      <c r="K61" s="11">
        <v>5840</v>
      </c>
      <c r="L61" s="62">
        <v>17500</v>
      </c>
      <c r="M61" s="62">
        <v>8760</v>
      </c>
      <c r="N61" s="11">
        <v>1530</v>
      </c>
      <c r="P61" s="3">
        <v>4</v>
      </c>
      <c r="Q61" s="3">
        <f t="shared" si="0"/>
        <v>8</v>
      </c>
      <c r="R61" s="3">
        <v>46</v>
      </c>
    </row>
    <row r="62" spans="1:18" s="3" customFormat="1" ht="13.5" customHeight="1" x14ac:dyDescent="0.15">
      <c r="A62" s="51"/>
      <c r="C62" s="57">
        <v>268001</v>
      </c>
      <c r="D62" s="10" t="s">
        <v>31</v>
      </c>
      <c r="E62" s="54"/>
      <c r="F62" s="9">
        <v>274000</v>
      </c>
      <c r="G62" s="35" t="s">
        <v>18</v>
      </c>
      <c r="H62" s="6"/>
      <c r="I62" s="11">
        <v>70000</v>
      </c>
      <c r="J62" s="11">
        <v>35000</v>
      </c>
      <c r="K62" s="11">
        <v>5840</v>
      </c>
      <c r="L62" s="62">
        <v>17500</v>
      </c>
      <c r="M62" s="62">
        <v>8760</v>
      </c>
      <c r="N62" s="11">
        <v>1490</v>
      </c>
      <c r="P62" s="3">
        <v>4</v>
      </c>
      <c r="Q62" s="3">
        <f t="shared" si="0"/>
        <v>8</v>
      </c>
      <c r="R62" s="3">
        <v>47</v>
      </c>
    </row>
    <row r="63" spans="1:18" s="3" customFormat="1" ht="13.5" customHeight="1" x14ac:dyDescent="0.15">
      <c r="A63" s="51"/>
      <c r="C63" s="57">
        <v>274001</v>
      </c>
      <c r="D63" s="10" t="s">
        <v>31</v>
      </c>
      <c r="E63" s="54"/>
      <c r="F63" s="9">
        <v>280000</v>
      </c>
      <c r="G63" s="35" t="s">
        <v>18</v>
      </c>
      <c r="H63" s="6"/>
      <c r="I63" s="11">
        <v>70000</v>
      </c>
      <c r="J63" s="11">
        <v>35000</v>
      </c>
      <c r="K63" s="11">
        <v>5840</v>
      </c>
      <c r="L63" s="62">
        <v>17500</v>
      </c>
      <c r="M63" s="62">
        <v>8760</v>
      </c>
      <c r="N63" s="11">
        <v>1460</v>
      </c>
      <c r="P63" s="3">
        <v>4</v>
      </c>
      <c r="Q63" s="3">
        <f t="shared" si="0"/>
        <v>8</v>
      </c>
      <c r="R63" s="3">
        <v>48</v>
      </c>
    </row>
    <row r="64" spans="1:18" s="3" customFormat="1" ht="13.5" customHeight="1" x14ac:dyDescent="0.15">
      <c r="A64" s="51"/>
      <c r="C64" s="57">
        <v>280001</v>
      </c>
      <c r="D64" s="10" t="s">
        <v>31</v>
      </c>
      <c r="E64" s="54"/>
      <c r="F64" s="9">
        <v>286000</v>
      </c>
      <c r="G64" s="35" t="s">
        <v>18</v>
      </c>
      <c r="H64" s="6"/>
      <c r="I64" s="11">
        <v>70000</v>
      </c>
      <c r="J64" s="11">
        <v>35000</v>
      </c>
      <c r="K64" s="11">
        <v>5840</v>
      </c>
      <c r="L64" s="62">
        <v>14000</v>
      </c>
      <c r="M64" s="62">
        <v>7000</v>
      </c>
      <c r="N64" s="11">
        <v>1430</v>
      </c>
      <c r="P64" s="3">
        <v>5</v>
      </c>
      <c r="Q64" s="3">
        <f t="shared" si="0"/>
        <v>10</v>
      </c>
      <c r="R64" s="3">
        <v>49</v>
      </c>
    </row>
    <row r="65" spans="1:18" s="3" customFormat="1" ht="13.5" customHeight="1" x14ac:dyDescent="0.15">
      <c r="A65" s="51"/>
      <c r="C65" s="57">
        <v>286001</v>
      </c>
      <c r="D65" s="10" t="s">
        <v>31</v>
      </c>
      <c r="E65" s="54"/>
      <c r="F65" s="9">
        <v>292000</v>
      </c>
      <c r="G65" s="35" t="s">
        <v>18</v>
      </c>
      <c r="H65" s="6"/>
      <c r="I65" s="11">
        <v>70000</v>
      </c>
      <c r="J65" s="11">
        <v>35000</v>
      </c>
      <c r="K65" s="11">
        <v>5840</v>
      </c>
      <c r="L65" s="62">
        <v>14000</v>
      </c>
      <c r="M65" s="62">
        <v>7000</v>
      </c>
      <c r="N65" s="11">
        <v>1400</v>
      </c>
      <c r="P65" s="3">
        <v>5</v>
      </c>
      <c r="Q65" s="3">
        <f t="shared" si="0"/>
        <v>10</v>
      </c>
      <c r="R65" s="3">
        <v>50</v>
      </c>
    </row>
    <row r="66" spans="1:18" s="3" customFormat="1" ht="13.5" customHeight="1" x14ac:dyDescent="0.15">
      <c r="A66" s="51"/>
      <c r="C66" s="57">
        <v>292001</v>
      </c>
      <c r="D66" s="10" t="s">
        <v>31</v>
      </c>
      <c r="E66" s="54"/>
      <c r="F66" s="9">
        <v>297000</v>
      </c>
      <c r="G66" s="35" t="s">
        <v>18</v>
      </c>
      <c r="H66" s="6"/>
      <c r="I66" s="11">
        <v>70000</v>
      </c>
      <c r="J66" s="11">
        <v>35000</v>
      </c>
      <c r="K66" s="11">
        <v>5840</v>
      </c>
      <c r="L66" s="62">
        <v>14000</v>
      </c>
      <c r="M66" s="62">
        <v>7000</v>
      </c>
      <c r="N66" s="11">
        <v>1380</v>
      </c>
      <c r="P66" s="3">
        <v>5</v>
      </c>
      <c r="Q66" s="3">
        <f t="shared" si="0"/>
        <v>10</v>
      </c>
      <c r="R66" s="3">
        <v>51</v>
      </c>
    </row>
    <row r="67" spans="1:18" s="3" customFormat="1" ht="13.5" customHeight="1" x14ac:dyDescent="0.15">
      <c r="A67" s="51"/>
      <c r="C67" s="57">
        <v>297001</v>
      </c>
      <c r="D67" s="10" t="s">
        <v>31</v>
      </c>
      <c r="E67" s="54"/>
      <c r="F67" s="9">
        <v>303000</v>
      </c>
      <c r="G67" s="35" t="s">
        <v>18</v>
      </c>
      <c r="H67" s="6"/>
      <c r="I67" s="11">
        <v>70000</v>
      </c>
      <c r="J67" s="11">
        <v>35000</v>
      </c>
      <c r="K67" s="11">
        <v>5840</v>
      </c>
      <c r="L67" s="62">
        <v>14000</v>
      </c>
      <c r="M67" s="62">
        <v>7000</v>
      </c>
      <c r="N67" s="11">
        <v>1350</v>
      </c>
      <c r="P67" s="3">
        <v>5</v>
      </c>
      <c r="Q67" s="3">
        <f t="shared" si="0"/>
        <v>10</v>
      </c>
      <c r="R67" s="3">
        <v>52</v>
      </c>
    </row>
    <row r="68" spans="1:18" s="3" customFormat="1" ht="13.5" customHeight="1" x14ac:dyDescent="0.15">
      <c r="A68" s="51"/>
      <c r="C68" s="57">
        <v>303001</v>
      </c>
      <c r="D68" s="10" t="s">
        <v>31</v>
      </c>
      <c r="E68" s="54"/>
      <c r="F68" s="9">
        <v>309000</v>
      </c>
      <c r="G68" s="35" t="s">
        <v>18</v>
      </c>
      <c r="H68" s="6"/>
      <c r="I68" s="11">
        <v>70000</v>
      </c>
      <c r="J68" s="11">
        <v>35000</v>
      </c>
      <c r="K68" s="11">
        <v>5840</v>
      </c>
      <c r="L68" s="62">
        <v>14000</v>
      </c>
      <c r="M68" s="62">
        <v>7000</v>
      </c>
      <c r="N68" s="11">
        <v>1330</v>
      </c>
      <c r="P68" s="3">
        <v>5</v>
      </c>
      <c r="Q68" s="3">
        <f t="shared" si="0"/>
        <v>10</v>
      </c>
      <c r="R68" s="3">
        <v>53</v>
      </c>
    </row>
    <row r="69" spans="1:18" s="3" customFormat="1" ht="13.5" customHeight="1" x14ac:dyDescent="0.15">
      <c r="A69" s="51"/>
      <c r="C69" s="57">
        <v>309001</v>
      </c>
      <c r="D69" s="10" t="s">
        <v>31</v>
      </c>
      <c r="E69" s="54"/>
      <c r="F69" s="9">
        <v>315000</v>
      </c>
      <c r="G69" s="35" t="s">
        <v>18</v>
      </c>
      <c r="H69" s="6"/>
      <c r="I69" s="11">
        <v>70000</v>
      </c>
      <c r="J69" s="11">
        <v>35000</v>
      </c>
      <c r="K69" s="11">
        <v>5840</v>
      </c>
      <c r="L69" s="62">
        <v>14000</v>
      </c>
      <c r="M69" s="62">
        <v>7000</v>
      </c>
      <c r="N69" s="11">
        <v>1300</v>
      </c>
      <c r="P69" s="3">
        <v>5</v>
      </c>
      <c r="Q69" s="3">
        <f t="shared" si="0"/>
        <v>10</v>
      </c>
      <c r="R69" s="3">
        <v>54</v>
      </c>
    </row>
    <row r="70" spans="1:18" s="3" customFormat="1" ht="13.5" customHeight="1" x14ac:dyDescent="0.15">
      <c r="A70" s="51"/>
      <c r="C70" s="57">
        <v>315001</v>
      </c>
      <c r="D70" s="10" t="s">
        <v>31</v>
      </c>
      <c r="E70" s="54"/>
      <c r="F70" s="9">
        <v>321000</v>
      </c>
      <c r="G70" s="35" t="s">
        <v>18</v>
      </c>
      <c r="H70" s="6"/>
      <c r="I70" s="11">
        <v>70000</v>
      </c>
      <c r="J70" s="11">
        <v>35000</v>
      </c>
      <c r="K70" s="11">
        <v>5840</v>
      </c>
      <c r="L70" s="62">
        <v>14000</v>
      </c>
      <c r="M70" s="62">
        <v>7000</v>
      </c>
      <c r="N70" s="11">
        <v>1280</v>
      </c>
      <c r="P70" s="3">
        <v>5</v>
      </c>
      <c r="Q70" s="3">
        <f t="shared" si="0"/>
        <v>10</v>
      </c>
      <c r="R70" s="3">
        <v>55</v>
      </c>
    </row>
    <row r="71" spans="1:18" s="3" customFormat="1" ht="13.5" customHeight="1" x14ac:dyDescent="0.15">
      <c r="A71" s="51"/>
      <c r="C71" s="57">
        <v>321001</v>
      </c>
      <c r="D71" s="10" t="s">
        <v>31</v>
      </c>
      <c r="E71" s="54"/>
      <c r="F71" s="9">
        <v>327000</v>
      </c>
      <c r="G71" s="35" t="s">
        <v>18</v>
      </c>
      <c r="H71" s="6"/>
      <c r="I71" s="11">
        <v>70000</v>
      </c>
      <c r="J71" s="11">
        <v>35000</v>
      </c>
      <c r="K71" s="11">
        <v>5840</v>
      </c>
      <c r="L71" s="62">
        <v>14000</v>
      </c>
      <c r="M71" s="62">
        <v>7000</v>
      </c>
      <c r="N71" s="11">
        <v>1250</v>
      </c>
      <c r="P71" s="3">
        <v>5</v>
      </c>
      <c r="Q71" s="3">
        <f t="shared" si="0"/>
        <v>10</v>
      </c>
      <c r="R71" s="3">
        <v>56</v>
      </c>
    </row>
    <row r="72" spans="1:18" s="3" customFormat="1" ht="13.5" customHeight="1" x14ac:dyDescent="0.15">
      <c r="A72" s="51"/>
      <c r="C72" s="57">
        <v>327001</v>
      </c>
      <c r="D72" s="10" t="s">
        <v>31</v>
      </c>
      <c r="E72" s="54"/>
      <c r="F72" s="9">
        <v>332000</v>
      </c>
      <c r="G72" s="35" t="s">
        <v>18</v>
      </c>
      <c r="H72" s="6"/>
      <c r="I72" s="11">
        <v>70000</v>
      </c>
      <c r="J72" s="11">
        <v>35000</v>
      </c>
      <c r="K72" s="11">
        <v>5840</v>
      </c>
      <c r="L72" s="62">
        <v>14000</v>
      </c>
      <c r="M72" s="62">
        <v>7000</v>
      </c>
      <c r="N72" s="11">
        <v>1230</v>
      </c>
      <c r="P72" s="3">
        <v>5</v>
      </c>
      <c r="Q72" s="3">
        <f t="shared" si="0"/>
        <v>10</v>
      </c>
      <c r="R72" s="3">
        <v>57</v>
      </c>
    </row>
    <row r="73" spans="1:18" s="3" customFormat="1" ht="13.5" customHeight="1" x14ac:dyDescent="0.15">
      <c r="A73" s="51"/>
      <c r="C73" s="57">
        <v>332001</v>
      </c>
      <c r="D73" s="10" t="s">
        <v>31</v>
      </c>
      <c r="E73" s="54"/>
      <c r="F73" s="9">
        <v>338000</v>
      </c>
      <c r="G73" s="35" t="s">
        <v>18</v>
      </c>
      <c r="H73" s="6"/>
      <c r="I73" s="11">
        <v>70000</v>
      </c>
      <c r="J73" s="11">
        <v>35000</v>
      </c>
      <c r="K73" s="11">
        <v>5840</v>
      </c>
      <c r="L73" s="62">
        <v>14000</v>
      </c>
      <c r="M73" s="62">
        <v>7000</v>
      </c>
      <c r="N73" s="11">
        <v>1210</v>
      </c>
      <c r="P73" s="3">
        <v>5</v>
      </c>
      <c r="Q73" s="3">
        <f t="shared" si="0"/>
        <v>10</v>
      </c>
      <c r="R73" s="3">
        <v>58</v>
      </c>
    </row>
    <row r="74" spans="1:18" s="3" customFormat="1" ht="13.5" customHeight="1" x14ac:dyDescent="0.15">
      <c r="A74" s="51"/>
      <c r="C74" s="57">
        <v>338001</v>
      </c>
      <c r="D74" s="10" t="s">
        <v>31</v>
      </c>
      <c r="E74" s="54"/>
      <c r="F74" s="9">
        <v>344000</v>
      </c>
      <c r="G74" s="35" t="s">
        <v>18</v>
      </c>
      <c r="H74" s="6"/>
      <c r="I74" s="11">
        <v>70000</v>
      </c>
      <c r="J74" s="11">
        <v>35000</v>
      </c>
      <c r="K74" s="11">
        <v>5840</v>
      </c>
      <c r="L74" s="62">
        <v>14000</v>
      </c>
      <c r="M74" s="62">
        <v>7000</v>
      </c>
      <c r="N74" s="11">
        <v>1190</v>
      </c>
      <c r="P74" s="3">
        <v>5</v>
      </c>
      <c r="Q74" s="3">
        <f t="shared" si="0"/>
        <v>10</v>
      </c>
      <c r="R74" s="3">
        <v>59</v>
      </c>
    </row>
    <row r="75" spans="1:18" s="3" customFormat="1" ht="13.5" customHeight="1" x14ac:dyDescent="0.15">
      <c r="A75" s="51"/>
      <c r="C75" s="57">
        <v>344001</v>
      </c>
      <c r="D75" s="10" t="s">
        <v>31</v>
      </c>
      <c r="E75" s="54"/>
      <c r="F75" s="9">
        <v>350000</v>
      </c>
      <c r="G75" s="35" t="s">
        <v>18</v>
      </c>
      <c r="H75" s="6"/>
      <c r="I75" s="11">
        <v>70000</v>
      </c>
      <c r="J75" s="11">
        <v>35000</v>
      </c>
      <c r="K75" s="11">
        <v>5840</v>
      </c>
      <c r="L75" s="62">
        <v>14000</v>
      </c>
      <c r="M75" s="62">
        <v>7000</v>
      </c>
      <c r="N75" s="11">
        <v>1170</v>
      </c>
      <c r="P75" s="3">
        <v>5</v>
      </c>
      <c r="Q75" s="3">
        <f t="shared" si="0"/>
        <v>10</v>
      </c>
      <c r="R75" s="3">
        <v>60</v>
      </c>
    </row>
    <row r="76" spans="1:18" s="3" customFormat="1" ht="13.5" customHeight="1" x14ac:dyDescent="0.15">
      <c r="A76" s="51"/>
      <c r="C76" s="57">
        <v>350001</v>
      </c>
      <c r="D76" s="10" t="s">
        <v>31</v>
      </c>
      <c r="E76" s="54"/>
      <c r="F76" s="9">
        <v>356000</v>
      </c>
      <c r="G76" s="35" t="s">
        <v>18</v>
      </c>
      <c r="H76" s="6"/>
      <c r="I76" s="11">
        <v>70000</v>
      </c>
      <c r="J76" s="11">
        <v>35000</v>
      </c>
      <c r="K76" s="11">
        <v>5840</v>
      </c>
      <c r="L76" s="62">
        <v>11700</v>
      </c>
      <c r="M76" s="62">
        <v>5850</v>
      </c>
      <c r="N76" s="11">
        <v>1150</v>
      </c>
      <c r="P76" s="3">
        <v>6</v>
      </c>
      <c r="Q76" s="3">
        <f t="shared" si="0"/>
        <v>12</v>
      </c>
      <c r="R76" s="3">
        <v>61</v>
      </c>
    </row>
    <row r="77" spans="1:18" s="3" customFormat="1" ht="13.5" customHeight="1" x14ac:dyDescent="0.15">
      <c r="A77" s="51"/>
      <c r="C77" s="57">
        <v>356001</v>
      </c>
      <c r="D77" s="10" t="s">
        <v>31</v>
      </c>
      <c r="E77" s="54"/>
      <c r="F77" s="9">
        <v>362000</v>
      </c>
      <c r="G77" s="35" t="s">
        <v>18</v>
      </c>
      <c r="H77" s="6"/>
      <c r="I77" s="11">
        <v>70000</v>
      </c>
      <c r="J77" s="11">
        <v>35000</v>
      </c>
      <c r="K77" s="11">
        <v>5840</v>
      </c>
      <c r="L77" s="62">
        <v>11700</v>
      </c>
      <c r="M77" s="62">
        <v>5850</v>
      </c>
      <c r="N77" s="11">
        <v>1130</v>
      </c>
      <c r="P77" s="3">
        <v>6</v>
      </c>
      <c r="Q77" s="3">
        <f t="shared" si="0"/>
        <v>12</v>
      </c>
      <c r="R77" s="3">
        <v>62</v>
      </c>
    </row>
    <row r="78" spans="1:18" s="3" customFormat="1" ht="13.5" customHeight="1" x14ac:dyDescent="0.15">
      <c r="A78" s="51"/>
      <c r="C78" s="57">
        <v>362001</v>
      </c>
      <c r="D78" s="10" t="s">
        <v>31</v>
      </c>
      <c r="E78" s="54"/>
      <c r="F78" s="9">
        <v>367000</v>
      </c>
      <c r="G78" s="35" t="s">
        <v>18</v>
      </c>
      <c r="H78" s="6"/>
      <c r="I78" s="11">
        <v>70000</v>
      </c>
      <c r="J78" s="11">
        <v>35000</v>
      </c>
      <c r="K78" s="11">
        <v>5840</v>
      </c>
      <c r="L78" s="62">
        <v>11700</v>
      </c>
      <c r="M78" s="62">
        <v>5850</v>
      </c>
      <c r="N78" s="11">
        <v>1120</v>
      </c>
      <c r="P78" s="3">
        <v>6</v>
      </c>
      <c r="Q78" s="3">
        <f t="shared" si="0"/>
        <v>12</v>
      </c>
      <c r="R78" s="3">
        <v>63</v>
      </c>
    </row>
    <row r="79" spans="1:18" s="3" customFormat="1" ht="13.5" customHeight="1" x14ac:dyDescent="0.15">
      <c r="A79" s="51"/>
      <c r="C79" s="57">
        <v>367001</v>
      </c>
      <c r="D79" s="10" t="s">
        <v>31</v>
      </c>
      <c r="E79" s="54"/>
      <c r="F79" s="9">
        <v>373000</v>
      </c>
      <c r="G79" s="35" t="s">
        <v>18</v>
      </c>
      <c r="H79" s="6"/>
      <c r="I79" s="11">
        <v>70000</v>
      </c>
      <c r="J79" s="11">
        <v>35000</v>
      </c>
      <c r="K79" s="11">
        <v>5840</v>
      </c>
      <c r="L79" s="62">
        <v>11700</v>
      </c>
      <c r="M79" s="62">
        <v>5850</v>
      </c>
      <c r="N79" s="11">
        <v>1100</v>
      </c>
      <c r="P79" s="3">
        <v>6</v>
      </c>
      <c r="Q79" s="3">
        <f t="shared" si="0"/>
        <v>12</v>
      </c>
      <c r="R79" s="3">
        <v>64</v>
      </c>
    </row>
    <row r="80" spans="1:18" s="3" customFormat="1" ht="13.5" customHeight="1" x14ac:dyDescent="0.15">
      <c r="A80" s="51"/>
      <c r="C80" s="57">
        <v>373001</v>
      </c>
      <c r="D80" s="10" t="s">
        <v>31</v>
      </c>
      <c r="E80" s="54"/>
      <c r="F80" s="9">
        <v>379000</v>
      </c>
      <c r="G80" s="35" t="s">
        <v>18</v>
      </c>
      <c r="H80" s="6"/>
      <c r="I80" s="11">
        <v>70000</v>
      </c>
      <c r="J80" s="11">
        <v>35000</v>
      </c>
      <c r="K80" s="11">
        <v>5840</v>
      </c>
      <c r="L80" s="62">
        <v>11700</v>
      </c>
      <c r="M80" s="62">
        <v>5850</v>
      </c>
      <c r="N80" s="11">
        <v>1080</v>
      </c>
      <c r="P80" s="3">
        <v>6</v>
      </c>
      <c r="Q80" s="3">
        <f t="shared" si="0"/>
        <v>12</v>
      </c>
      <c r="R80" s="3">
        <v>65</v>
      </c>
    </row>
    <row r="81" spans="1:18" s="3" customFormat="1" ht="13.5" customHeight="1" x14ac:dyDescent="0.15">
      <c r="A81" s="51"/>
      <c r="C81" s="57">
        <v>379001</v>
      </c>
      <c r="D81" s="10" t="s">
        <v>31</v>
      </c>
      <c r="E81" s="54"/>
      <c r="F81" s="9">
        <v>385000</v>
      </c>
      <c r="G81" s="35" t="s">
        <v>18</v>
      </c>
      <c r="H81" s="6"/>
      <c r="I81" s="11">
        <v>70000</v>
      </c>
      <c r="J81" s="11">
        <v>35000</v>
      </c>
      <c r="K81" s="11">
        <v>5840</v>
      </c>
      <c r="L81" s="62">
        <v>11700</v>
      </c>
      <c r="M81" s="62">
        <v>5850</v>
      </c>
      <c r="N81" s="11">
        <v>1070</v>
      </c>
      <c r="P81" s="3">
        <v>6</v>
      </c>
      <c r="Q81" s="3">
        <f t="shared" si="0"/>
        <v>12</v>
      </c>
      <c r="R81" s="3">
        <v>66</v>
      </c>
    </row>
    <row r="82" spans="1:18" s="3" customFormat="1" ht="13.5" customHeight="1" x14ac:dyDescent="0.15">
      <c r="A82" s="51"/>
      <c r="C82" s="57">
        <v>385001</v>
      </c>
      <c r="D82" s="10" t="s">
        <v>31</v>
      </c>
      <c r="E82" s="54"/>
      <c r="F82" s="9">
        <v>391000</v>
      </c>
      <c r="G82" s="35" t="s">
        <v>18</v>
      </c>
      <c r="H82" s="6"/>
      <c r="I82" s="11">
        <v>70000</v>
      </c>
      <c r="J82" s="11">
        <v>35000</v>
      </c>
      <c r="K82" s="11">
        <v>5840</v>
      </c>
      <c r="L82" s="62">
        <v>11700</v>
      </c>
      <c r="M82" s="62">
        <v>5850</v>
      </c>
      <c r="N82" s="11">
        <v>1050</v>
      </c>
      <c r="P82" s="3">
        <v>6</v>
      </c>
      <c r="Q82" s="3">
        <f t="shared" si="0"/>
        <v>12</v>
      </c>
      <c r="R82" s="3">
        <v>67</v>
      </c>
    </row>
    <row r="83" spans="1:18" s="3" customFormat="1" ht="13.5" customHeight="1" x14ac:dyDescent="0.15">
      <c r="A83" s="51"/>
      <c r="C83" s="57">
        <v>391001</v>
      </c>
      <c r="D83" s="10" t="s">
        <v>31</v>
      </c>
      <c r="E83" s="54"/>
      <c r="F83" s="9">
        <v>397000</v>
      </c>
      <c r="G83" s="35" t="s">
        <v>18</v>
      </c>
      <c r="H83" s="6"/>
      <c r="I83" s="11">
        <v>70000</v>
      </c>
      <c r="J83" s="11">
        <v>35000</v>
      </c>
      <c r="K83" s="11">
        <v>5840</v>
      </c>
      <c r="L83" s="62">
        <v>11700</v>
      </c>
      <c r="M83" s="62">
        <v>5850</v>
      </c>
      <c r="N83" s="11">
        <v>1030</v>
      </c>
      <c r="P83" s="3">
        <v>6</v>
      </c>
      <c r="Q83" s="3">
        <f t="shared" si="0"/>
        <v>12</v>
      </c>
      <c r="R83" s="3">
        <v>68</v>
      </c>
    </row>
    <row r="84" spans="1:18" s="3" customFormat="1" ht="13.5" customHeight="1" x14ac:dyDescent="0.15">
      <c r="A84" s="51"/>
      <c r="C84" s="57">
        <v>397001</v>
      </c>
      <c r="D84" s="10" t="s">
        <v>31</v>
      </c>
      <c r="E84" s="54"/>
      <c r="F84" s="9">
        <v>402000</v>
      </c>
      <c r="G84" s="35" t="s">
        <v>18</v>
      </c>
      <c r="H84" s="6"/>
      <c r="I84" s="11">
        <v>70000</v>
      </c>
      <c r="J84" s="11">
        <v>35000</v>
      </c>
      <c r="K84" s="11">
        <v>5840</v>
      </c>
      <c r="L84" s="62">
        <v>11700</v>
      </c>
      <c r="M84" s="62">
        <v>5850</v>
      </c>
      <c r="N84" s="11">
        <v>1020</v>
      </c>
      <c r="P84" s="3">
        <v>6</v>
      </c>
      <c r="Q84" s="3">
        <f t="shared" ref="Q84:Q98" si="1">P84*2</f>
        <v>12</v>
      </c>
      <c r="R84" s="3">
        <v>69</v>
      </c>
    </row>
    <row r="85" spans="1:18" s="3" customFormat="1" ht="13.5" customHeight="1" x14ac:dyDescent="0.15">
      <c r="A85" s="51"/>
      <c r="C85" s="57">
        <v>402001</v>
      </c>
      <c r="D85" s="10" t="s">
        <v>31</v>
      </c>
      <c r="E85" s="54"/>
      <c r="F85" s="9">
        <v>408000</v>
      </c>
      <c r="G85" s="35" t="s">
        <v>18</v>
      </c>
      <c r="H85" s="6"/>
      <c r="I85" s="11">
        <v>70000</v>
      </c>
      <c r="J85" s="11">
        <v>35000</v>
      </c>
      <c r="K85" s="11">
        <v>5840</v>
      </c>
      <c r="L85" s="62">
        <v>11700</v>
      </c>
      <c r="M85" s="62">
        <v>5850</v>
      </c>
      <c r="N85" s="11">
        <v>1000</v>
      </c>
      <c r="P85" s="3">
        <v>6</v>
      </c>
      <c r="Q85" s="3">
        <f t="shared" si="1"/>
        <v>12</v>
      </c>
      <c r="R85" s="3">
        <v>70</v>
      </c>
    </row>
    <row r="86" spans="1:18" s="3" customFormat="1" ht="13.5" customHeight="1" x14ac:dyDescent="0.15">
      <c r="A86" s="51"/>
      <c r="C86" s="57">
        <v>408001</v>
      </c>
      <c r="D86" s="10" t="s">
        <v>31</v>
      </c>
      <c r="E86" s="54"/>
      <c r="F86" s="9">
        <v>414000</v>
      </c>
      <c r="G86" s="35" t="s">
        <v>18</v>
      </c>
      <c r="H86" s="6"/>
      <c r="I86" s="11">
        <v>70000</v>
      </c>
      <c r="J86" s="11">
        <v>35000</v>
      </c>
      <c r="K86" s="11">
        <v>5840</v>
      </c>
      <c r="L86" s="62">
        <v>11700</v>
      </c>
      <c r="M86" s="62">
        <v>5850</v>
      </c>
      <c r="N86" s="11">
        <v>990</v>
      </c>
      <c r="P86" s="3">
        <v>6</v>
      </c>
      <c r="Q86" s="3">
        <f t="shared" si="1"/>
        <v>12</v>
      </c>
      <c r="R86" s="3">
        <v>71</v>
      </c>
    </row>
    <row r="87" spans="1:18" s="3" customFormat="1" ht="13.5" customHeight="1" x14ac:dyDescent="0.15">
      <c r="A87" s="51"/>
      <c r="C87" s="57">
        <v>414001</v>
      </c>
      <c r="D87" s="10" t="s">
        <v>31</v>
      </c>
      <c r="E87" s="54"/>
      <c r="F87" s="9">
        <v>420000</v>
      </c>
      <c r="G87" s="35" t="s">
        <v>18</v>
      </c>
      <c r="H87" s="6"/>
      <c r="I87" s="11">
        <v>70000</v>
      </c>
      <c r="J87" s="11">
        <v>35000</v>
      </c>
      <c r="K87" s="11">
        <v>5840</v>
      </c>
      <c r="L87" s="62">
        <v>11700</v>
      </c>
      <c r="M87" s="62">
        <v>5850</v>
      </c>
      <c r="N87" s="11">
        <v>980</v>
      </c>
      <c r="P87" s="3">
        <v>6</v>
      </c>
      <c r="Q87" s="3">
        <f t="shared" si="1"/>
        <v>12</v>
      </c>
      <c r="R87" s="3">
        <v>72</v>
      </c>
    </row>
    <row r="88" spans="1:18" s="3" customFormat="1" ht="13.5" customHeight="1" x14ac:dyDescent="0.15">
      <c r="A88" s="51"/>
      <c r="C88" s="57">
        <v>420001</v>
      </c>
      <c r="D88" s="10" t="s">
        <v>31</v>
      </c>
      <c r="E88" s="54"/>
      <c r="F88" s="9">
        <v>426000</v>
      </c>
      <c r="G88" s="35" t="s">
        <v>18</v>
      </c>
      <c r="H88" s="6"/>
      <c r="I88" s="11">
        <v>70000</v>
      </c>
      <c r="J88" s="11">
        <v>35000</v>
      </c>
      <c r="K88" s="11">
        <v>5840</v>
      </c>
      <c r="L88" s="62">
        <v>10000</v>
      </c>
      <c r="M88" s="62">
        <v>5000</v>
      </c>
      <c r="N88" s="11">
        <v>960</v>
      </c>
      <c r="P88" s="3">
        <v>7</v>
      </c>
      <c r="Q88" s="3">
        <f t="shared" si="1"/>
        <v>14</v>
      </c>
      <c r="R88" s="3">
        <v>73</v>
      </c>
    </row>
    <row r="89" spans="1:18" s="3" customFormat="1" ht="13.5" customHeight="1" x14ac:dyDescent="0.15">
      <c r="A89" s="51"/>
      <c r="C89" s="57">
        <v>426001</v>
      </c>
      <c r="D89" s="10" t="s">
        <v>31</v>
      </c>
      <c r="E89" s="54"/>
      <c r="F89" s="9">
        <v>432000</v>
      </c>
      <c r="G89" s="35" t="s">
        <v>18</v>
      </c>
      <c r="H89" s="6"/>
      <c r="I89" s="11">
        <v>70000</v>
      </c>
      <c r="J89" s="11">
        <v>35000</v>
      </c>
      <c r="K89" s="11">
        <v>5840</v>
      </c>
      <c r="L89" s="62">
        <v>10000</v>
      </c>
      <c r="M89" s="62">
        <v>5000</v>
      </c>
      <c r="N89" s="11">
        <v>950</v>
      </c>
      <c r="P89" s="3">
        <v>7</v>
      </c>
      <c r="Q89" s="3">
        <f t="shared" si="1"/>
        <v>14</v>
      </c>
      <c r="R89" s="3">
        <v>74</v>
      </c>
    </row>
    <row r="90" spans="1:18" s="3" customFormat="1" ht="13.5" customHeight="1" x14ac:dyDescent="0.15">
      <c r="A90" s="51"/>
      <c r="C90" s="57">
        <v>432001</v>
      </c>
      <c r="D90" s="10" t="s">
        <v>31</v>
      </c>
      <c r="E90" s="54"/>
      <c r="F90" s="9">
        <v>438000</v>
      </c>
      <c r="G90" s="35" t="s">
        <v>18</v>
      </c>
      <c r="H90" s="6"/>
      <c r="I90" s="11">
        <v>70000</v>
      </c>
      <c r="J90" s="11">
        <v>35000</v>
      </c>
      <c r="K90" s="11">
        <v>5840</v>
      </c>
      <c r="L90" s="62">
        <v>10000</v>
      </c>
      <c r="M90" s="62">
        <v>5000</v>
      </c>
      <c r="N90" s="11">
        <v>940</v>
      </c>
      <c r="P90" s="3">
        <v>7</v>
      </c>
      <c r="Q90" s="3">
        <f t="shared" si="1"/>
        <v>14</v>
      </c>
      <c r="R90" s="3">
        <v>75</v>
      </c>
    </row>
    <row r="91" spans="1:18" s="3" customFormat="1" ht="13.5" customHeight="1" x14ac:dyDescent="0.15">
      <c r="A91" s="51"/>
      <c r="C91" s="57">
        <v>438001</v>
      </c>
      <c r="D91" s="10" t="s">
        <v>31</v>
      </c>
      <c r="E91" s="54"/>
      <c r="F91" s="9">
        <v>443000</v>
      </c>
      <c r="G91" s="35" t="s">
        <v>18</v>
      </c>
      <c r="H91" s="6"/>
      <c r="I91" s="11">
        <v>70000</v>
      </c>
      <c r="J91" s="11">
        <v>35000</v>
      </c>
      <c r="K91" s="11">
        <v>5840</v>
      </c>
      <c r="L91" s="62">
        <v>10000</v>
      </c>
      <c r="M91" s="62">
        <v>5000</v>
      </c>
      <c r="N91" s="11">
        <v>930</v>
      </c>
      <c r="P91" s="3">
        <v>7</v>
      </c>
      <c r="Q91" s="3">
        <f t="shared" si="1"/>
        <v>14</v>
      </c>
      <c r="R91" s="3">
        <v>76</v>
      </c>
    </row>
    <row r="92" spans="1:18" s="3" customFormat="1" ht="13.5" customHeight="1" x14ac:dyDescent="0.15">
      <c r="A92" s="51"/>
      <c r="C92" s="57">
        <v>443001</v>
      </c>
      <c r="D92" s="10" t="s">
        <v>31</v>
      </c>
      <c r="E92" s="54"/>
      <c r="F92" s="9">
        <v>449000</v>
      </c>
      <c r="G92" s="35" t="s">
        <v>18</v>
      </c>
      <c r="H92" s="6"/>
      <c r="I92" s="11">
        <v>70000</v>
      </c>
      <c r="J92" s="11">
        <v>35000</v>
      </c>
      <c r="K92" s="11">
        <v>5840</v>
      </c>
      <c r="L92" s="62">
        <v>10000</v>
      </c>
      <c r="M92" s="62">
        <v>5000</v>
      </c>
      <c r="N92" s="11">
        <v>910</v>
      </c>
      <c r="P92" s="3">
        <v>7</v>
      </c>
      <c r="Q92" s="3">
        <f t="shared" si="1"/>
        <v>14</v>
      </c>
      <c r="R92" s="3">
        <v>77</v>
      </c>
    </row>
    <row r="93" spans="1:18" s="3" customFormat="1" ht="13.5" customHeight="1" x14ac:dyDescent="0.15">
      <c r="A93" s="51"/>
      <c r="C93" s="57">
        <v>449001</v>
      </c>
      <c r="D93" s="10" t="s">
        <v>31</v>
      </c>
      <c r="E93" s="54"/>
      <c r="F93" s="9">
        <v>455000</v>
      </c>
      <c r="G93" s="35" t="s">
        <v>18</v>
      </c>
      <c r="H93" s="6"/>
      <c r="I93" s="11">
        <v>70000</v>
      </c>
      <c r="J93" s="11">
        <v>35000</v>
      </c>
      <c r="K93" s="11">
        <v>5840</v>
      </c>
      <c r="L93" s="62">
        <v>10000</v>
      </c>
      <c r="M93" s="62">
        <v>5000</v>
      </c>
      <c r="N93" s="11">
        <v>900</v>
      </c>
      <c r="P93" s="3">
        <v>7</v>
      </c>
      <c r="Q93" s="3">
        <f t="shared" si="1"/>
        <v>14</v>
      </c>
      <c r="R93" s="3">
        <v>78</v>
      </c>
    </row>
    <row r="94" spans="1:18" s="3" customFormat="1" ht="13.5" customHeight="1" x14ac:dyDescent="0.15">
      <c r="A94" s="51"/>
      <c r="C94" s="57">
        <v>455001</v>
      </c>
      <c r="D94" s="10" t="s">
        <v>31</v>
      </c>
      <c r="E94" s="54"/>
      <c r="F94" s="9">
        <v>461000</v>
      </c>
      <c r="G94" s="35" t="s">
        <v>18</v>
      </c>
      <c r="H94" s="6"/>
      <c r="I94" s="11">
        <v>70000</v>
      </c>
      <c r="J94" s="11">
        <v>35000</v>
      </c>
      <c r="K94" s="11">
        <v>5840</v>
      </c>
      <c r="L94" s="62">
        <v>10000</v>
      </c>
      <c r="M94" s="62">
        <v>5000</v>
      </c>
      <c r="N94" s="11">
        <v>890</v>
      </c>
      <c r="P94" s="3">
        <v>7</v>
      </c>
      <c r="Q94" s="3">
        <f t="shared" si="1"/>
        <v>14</v>
      </c>
      <c r="R94" s="3">
        <v>79</v>
      </c>
    </row>
    <row r="95" spans="1:18" s="3" customFormat="1" ht="13.5" customHeight="1" x14ac:dyDescent="0.15">
      <c r="A95" s="51"/>
      <c r="C95" s="57">
        <v>461001</v>
      </c>
      <c r="D95" s="10" t="s">
        <v>31</v>
      </c>
      <c r="E95" s="54"/>
      <c r="F95" s="9">
        <v>467000</v>
      </c>
      <c r="G95" s="35" t="s">
        <v>18</v>
      </c>
      <c r="H95" s="6"/>
      <c r="I95" s="11">
        <v>70000</v>
      </c>
      <c r="J95" s="11">
        <v>35000</v>
      </c>
      <c r="K95" s="11">
        <v>5840</v>
      </c>
      <c r="L95" s="62">
        <v>10000</v>
      </c>
      <c r="M95" s="62">
        <v>5000</v>
      </c>
      <c r="N95" s="11">
        <v>880</v>
      </c>
      <c r="P95" s="3">
        <v>7</v>
      </c>
      <c r="Q95" s="3">
        <f t="shared" si="1"/>
        <v>14</v>
      </c>
      <c r="R95" s="3">
        <v>80</v>
      </c>
    </row>
    <row r="96" spans="1:18" s="3" customFormat="1" ht="13.5" customHeight="1" x14ac:dyDescent="0.15">
      <c r="A96" s="51"/>
      <c r="C96" s="57">
        <v>467001</v>
      </c>
      <c r="D96" s="10" t="s">
        <v>31</v>
      </c>
      <c r="E96" s="54"/>
      <c r="F96" s="9">
        <v>473000</v>
      </c>
      <c r="G96" s="35" t="s">
        <v>18</v>
      </c>
      <c r="H96" s="6"/>
      <c r="I96" s="11">
        <v>70000</v>
      </c>
      <c r="J96" s="11">
        <v>35000</v>
      </c>
      <c r="K96" s="11">
        <v>5840</v>
      </c>
      <c r="L96" s="62">
        <v>10000</v>
      </c>
      <c r="M96" s="62">
        <v>5000</v>
      </c>
      <c r="N96" s="11">
        <v>870</v>
      </c>
      <c r="P96" s="3">
        <v>7</v>
      </c>
      <c r="Q96" s="3">
        <f t="shared" si="1"/>
        <v>14</v>
      </c>
      <c r="R96" s="3">
        <v>81</v>
      </c>
    </row>
    <row r="97" spans="1:18" s="3" customFormat="1" ht="13.5" customHeight="1" x14ac:dyDescent="0.15">
      <c r="A97" s="51"/>
      <c r="C97" s="57">
        <v>473001</v>
      </c>
      <c r="D97" s="10" t="s">
        <v>31</v>
      </c>
      <c r="E97" s="54"/>
      <c r="F97" s="9">
        <v>478000</v>
      </c>
      <c r="G97" s="35" t="s">
        <v>18</v>
      </c>
      <c r="H97" s="6"/>
      <c r="I97" s="11">
        <v>70000</v>
      </c>
      <c r="J97" s="11">
        <v>35000</v>
      </c>
      <c r="K97" s="11">
        <v>5840</v>
      </c>
      <c r="L97" s="62">
        <v>10000</v>
      </c>
      <c r="M97" s="62">
        <v>5000</v>
      </c>
      <c r="N97" s="11">
        <v>860</v>
      </c>
      <c r="P97" s="3">
        <v>7</v>
      </c>
      <c r="Q97" s="3">
        <f t="shared" si="1"/>
        <v>14</v>
      </c>
      <c r="R97" s="3">
        <v>82</v>
      </c>
    </row>
    <row r="98" spans="1:18" s="3" customFormat="1" ht="13.5" customHeight="1" x14ac:dyDescent="0.15">
      <c r="A98" s="51"/>
      <c r="C98" s="58">
        <v>478001</v>
      </c>
      <c r="D98" s="10" t="s">
        <v>31</v>
      </c>
      <c r="E98" s="55"/>
      <c r="F98" s="9">
        <v>484000</v>
      </c>
      <c r="G98" s="35" t="s">
        <v>18</v>
      </c>
      <c r="H98" s="6"/>
      <c r="I98" s="11">
        <v>70000</v>
      </c>
      <c r="J98" s="11">
        <v>35000</v>
      </c>
      <c r="K98" s="11">
        <v>5840</v>
      </c>
      <c r="L98" s="62">
        <v>10000</v>
      </c>
      <c r="M98" s="62">
        <v>5000</v>
      </c>
      <c r="N98" s="11">
        <v>850</v>
      </c>
      <c r="P98" s="3">
        <v>7</v>
      </c>
      <c r="Q98" s="3">
        <f t="shared" si="1"/>
        <v>14</v>
      </c>
      <c r="R98" s="3">
        <v>83</v>
      </c>
    </row>
    <row r="99" spans="1:18" s="3" customFormat="1" ht="13.5" customHeight="1" x14ac:dyDescent="0.15">
      <c r="A99" s="43" t="s">
        <v>26</v>
      </c>
      <c r="C99" s="12">
        <v>484001</v>
      </c>
      <c r="D99" s="10" t="s">
        <v>31</v>
      </c>
      <c r="E99" s="9"/>
      <c r="F99" s="9">
        <v>700000</v>
      </c>
      <c r="G99" s="35" t="s">
        <v>18</v>
      </c>
      <c r="H99" s="8"/>
      <c r="I99" s="11">
        <v>70000</v>
      </c>
      <c r="J99" s="11">
        <v>35000</v>
      </c>
      <c r="K99" s="11">
        <v>5840</v>
      </c>
      <c r="L99" s="39">
        <v>10000</v>
      </c>
      <c r="M99" s="39">
        <v>5000</v>
      </c>
      <c r="N99" s="39">
        <v>840</v>
      </c>
    </row>
    <row r="100" spans="1:18" s="3" customFormat="1" ht="13.5" customHeight="1" x14ac:dyDescent="0.15">
      <c r="A100" s="48" t="s">
        <v>3</v>
      </c>
      <c r="C100" s="12">
        <v>700001</v>
      </c>
      <c r="D100" s="10" t="s">
        <v>31</v>
      </c>
      <c r="E100" s="9"/>
      <c r="F100" s="9">
        <v>900000</v>
      </c>
      <c r="G100" s="35" t="s">
        <v>18</v>
      </c>
      <c r="H100" s="8"/>
      <c r="I100" s="11">
        <v>80000</v>
      </c>
      <c r="J100" s="11">
        <v>40000</v>
      </c>
      <c r="K100" s="11">
        <v>6670</v>
      </c>
      <c r="L100" s="11">
        <f t="shared" ref="L100:M100" si="2">L99</f>
        <v>10000</v>
      </c>
      <c r="M100" s="11">
        <f t="shared" si="2"/>
        <v>5000</v>
      </c>
      <c r="N100" s="11">
        <f>N99</f>
        <v>840</v>
      </c>
    </row>
    <row r="101" spans="1:18" s="3" customFormat="1" ht="13.5" customHeight="1" x14ac:dyDescent="0.15">
      <c r="A101" s="47">
        <v>220000</v>
      </c>
      <c r="C101" s="12">
        <v>900001</v>
      </c>
      <c r="D101" s="10" t="s">
        <v>31</v>
      </c>
      <c r="E101" s="9"/>
      <c r="F101" s="9">
        <v>1100000</v>
      </c>
      <c r="G101" s="35" t="s">
        <v>18</v>
      </c>
      <c r="H101" s="8"/>
      <c r="I101" s="11">
        <v>90000</v>
      </c>
      <c r="J101" s="11">
        <v>45000</v>
      </c>
      <c r="K101" s="11">
        <v>7500</v>
      </c>
      <c r="L101" s="11">
        <f t="shared" ref="L101:N110" si="3">L100</f>
        <v>10000</v>
      </c>
      <c r="M101" s="11">
        <f t="shared" si="3"/>
        <v>5000</v>
      </c>
      <c r="N101" s="11">
        <f t="shared" si="3"/>
        <v>840</v>
      </c>
    </row>
    <row r="102" spans="1:18" s="3" customFormat="1" ht="13.5" customHeight="1" x14ac:dyDescent="0.15">
      <c r="A102" s="43" t="s">
        <v>25</v>
      </c>
      <c r="C102" s="12">
        <v>1100001</v>
      </c>
      <c r="D102" s="10" t="s">
        <v>31</v>
      </c>
      <c r="E102" s="9"/>
      <c r="F102" s="9">
        <v>1300000</v>
      </c>
      <c r="G102" s="35" t="s">
        <v>18</v>
      </c>
      <c r="H102" s="8"/>
      <c r="I102" s="11">
        <v>100000</v>
      </c>
      <c r="J102" s="11">
        <v>50000</v>
      </c>
      <c r="K102" s="11">
        <v>8340</v>
      </c>
      <c r="L102" s="11">
        <f t="shared" si="3"/>
        <v>10000</v>
      </c>
      <c r="M102" s="11">
        <f t="shared" si="3"/>
        <v>5000</v>
      </c>
      <c r="N102" s="11">
        <f t="shared" si="3"/>
        <v>840</v>
      </c>
    </row>
    <row r="103" spans="1:18" s="3" customFormat="1" ht="13.5" customHeight="1" x14ac:dyDescent="0.15">
      <c r="A103" s="49">
        <v>4</v>
      </c>
      <c r="B103" s="1"/>
      <c r="C103" s="12">
        <v>1300001</v>
      </c>
      <c r="D103" s="10" t="s">
        <v>31</v>
      </c>
      <c r="E103" s="9"/>
      <c r="F103" s="9">
        <v>1500000</v>
      </c>
      <c r="G103" s="35" t="s">
        <v>18</v>
      </c>
      <c r="H103" s="8"/>
      <c r="I103" s="11">
        <v>110000</v>
      </c>
      <c r="J103" s="11">
        <v>55000</v>
      </c>
      <c r="K103" s="11">
        <v>9170</v>
      </c>
      <c r="L103" s="11">
        <f t="shared" si="3"/>
        <v>10000</v>
      </c>
      <c r="M103" s="11">
        <f t="shared" si="3"/>
        <v>5000</v>
      </c>
      <c r="N103" s="11">
        <f t="shared" si="3"/>
        <v>840</v>
      </c>
    </row>
    <row r="104" spans="1:18" s="3" customFormat="1" ht="13.5" customHeight="1" x14ac:dyDescent="0.15">
      <c r="A104" s="43" t="s">
        <v>27</v>
      </c>
      <c r="B104" s="1"/>
      <c r="C104" s="12">
        <v>1500001</v>
      </c>
      <c r="D104" s="10" t="s">
        <v>31</v>
      </c>
      <c r="E104" s="9"/>
      <c r="F104" s="9">
        <v>1700000</v>
      </c>
      <c r="G104" s="35" t="s">
        <v>18</v>
      </c>
      <c r="H104" s="8"/>
      <c r="I104" s="11">
        <v>120000</v>
      </c>
      <c r="J104" s="11">
        <v>60000</v>
      </c>
      <c r="K104" s="11">
        <v>10000</v>
      </c>
      <c r="L104" s="11">
        <f t="shared" si="3"/>
        <v>10000</v>
      </c>
      <c r="M104" s="11">
        <f t="shared" si="3"/>
        <v>5000</v>
      </c>
      <c r="N104" s="11">
        <f t="shared" si="3"/>
        <v>840</v>
      </c>
    </row>
    <row r="105" spans="1:18" s="3" customFormat="1" ht="13.5" customHeight="1" x14ac:dyDescent="0.15">
      <c r="A105" s="46">
        <f>ROUNDUP(A10/A101,0)</f>
        <v>1</v>
      </c>
      <c r="B105" s="1"/>
      <c r="C105" s="12">
        <v>1700001</v>
      </c>
      <c r="D105" s="10" t="s">
        <v>31</v>
      </c>
      <c r="E105" s="9"/>
      <c r="F105" s="9">
        <v>1900000</v>
      </c>
      <c r="G105" s="35" t="s">
        <v>18</v>
      </c>
      <c r="H105" s="8"/>
      <c r="I105" s="11">
        <v>130000</v>
      </c>
      <c r="J105" s="11">
        <v>65000</v>
      </c>
      <c r="K105" s="11">
        <v>10840</v>
      </c>
      <c r="L105" s="11">
        <f t="shared" si="3"/>
        <v>10000</v>
      </c>
      <c r="M105" s="11">
        <f t="shared" si="3"/>
        <v>5000</v>
      </c>
      <c r="N105" s="11">
        <f t="shared" si="3"/>
        <v>840</v>
      </c>
    </row>
    <row r="106" spans="1:18" ht="13.5" customHeight="1" x14ac:dyDescent="0.15">
      <c r="A106" s="43" t="s">
        <v>23</v>
      </c>
      <c r="C106" s="12">
        <v>1900001</v>
      </c>
      <c r="D106" s="10" t="s">
        <v>31</v>
      </c>
      <c r="E106" s="9"/>
      <c r="F106" s="9">
        <v>2100000</v>
      </c>
      <c r="G106" s="35" t="s">
        <v>18</v>
      </c>
      <c r="H106" s="8"/>
      <c r="I106" s="11">
        <v>140000</v>
      </c>
      <c r="J106" s="11">
        <v>70000</v>
      </c>
      <c r="K106" s="11">
        <v>11670</v>
      </c>
      <c r="L106" s="11">
        <f t="shared" si="3"/>
        <v>10000</v>
      </c>
      <c r="M106" s="11">
        <f t="shared" si="3"/>
        <v>5000</v>
      </c>
      <c r="N106" s="11">
        <f t="shared" si="3"/>
        <v>840</v>
      </c>
    </row>
    <row r="107" spans="1:18" ht="13.5" customHeight="1" x14ac:dyDescent="0.15">
      <c r="A107" s="43" t="s">
        <v>24</v>
      </c>
      <c r="C107" s="12">
        <v>2100001</v>
      </c>
      <c r="D107" s="10" t="s">
        <v>31</v>
      </c>
      <c r="E107" s="9"/>
      <c r="F107" s="9">
        <v>2300000</v>
      </c>
      <c r="G107" s="35" t="s">
        <v>18</v>
      </c>
      <c r="H107" s="8"/>
      <c r="I107" s="11">
        <v>150000</v>
      </c>
      <c r="J107" s="11">
        <v>75000</v>
      </c>
      <c r="K107" s="11">
        <v>12500</v>
      </c>
      <c r="L107" s="11">
        <f t="shared" si="3"/>
        <v>10000</v>
      </c>
      <c r="M107" s="11">
        <f t="shared" si="3"/>
        <v>5000</v>
      </c>
      <c r="N107" s="11">
        <f t="shared" si="3"/>
        <v>840</v>
      </c>
    </row>
    <row r="108" spans="1:18" ht="13.5" customHeight="1" x14ac:dyDescent="0.15">
      <c r="A108" s="45">
        <f>A101*A103-A110</f>
        <v>880000</v>
      </c>
      <c r="B108" s="44">
        <f>MAX(HLOOKUP(A100,L18:N99,2,FALSE),ROUNDUP(A5/(A105-IF(B110&gt;B109,1,0)),-1))</f>
        <v>35000</v>
      </c>
      <c r="C108" s="12">
        <v>2300001</v>
      </c>
      <c r="D108" s="10" t="s">
        <v>31</v>
      </c>
      <c r="E108" s="9"/>
      <c r="F108" s="9">
        <v>2500000</v>
      </c>
      <c r="G108" s="35" t="s">
        <v>18</v>
      </c>
      <c r="H108" s="8"/>
      <c r="I108" s="11">
        <v>160000</v>
      </c>
      <c r="J108" s="11">
        <v>80000</v>
      </c>
      <c r="K108" s="11">
        <v>13340</v>
      </c>
      <c r="L108" s="11">
        <f t="shared" si="3"/>
        <v>10000</v>
      </c>
      <c r="M108" s="11">
        <f t="shared" si="3"/>
        <v>5000</v>
      </c>
      <c r="N108" s="11">
        <f t="shared" si="3"/>
        <v>840</v>
      </c>
    </row>
    <row r="109" spans="1:18" ht="13.5" customHeight="1" x14ac:dyDescent="0.15">
      <c r="A109" s="43" t="s">
        <v>19</v>
      </c>
      <c r="B109" s="44">
        <f>A10-A101*(A105-1)</f>
        <v>200000</v>
      </c>
      <c r="C109" s="12">
        <v>2500001</v>
      </c>
      <c r="D109" s="10" t="s">
        <v>31</v>
      </c>
      <c r="E109" s="9"/>
      <c r="F109" s="9">
        <v>3400000</v>
      </c>
      <c r="G109" s="35" t="s">
        <v>18</v>
      </c>
      <c r="H109" s="8"/>
      <c r="I109" s="11">
        <v>170000</v>
      </c>
      <c r="J109" s="11">
        <v>85000</v>
      </c>
      <c r="K109" s="11">
        <v>14170</v>
      </c>
      <c r="L109" s="11">
        <f t="shared" si="3"/>
        <v>10000</v>
      </c>
      <c r="M109" s="11">
        <f t="shared" si="3"/>
        <v>5000</v>
      </c>
      <c r="N109" s="11">
        <f t="shared" si="3"/>
        <v>840</v>
      </c>
    </row>
    <row r="110" spans="1:18" ht="12" x14ac:dyDescent="0.15">
      <c r="A110" s="45">
        <f>IF(A5=0,0,MIN(B108*A103,A5))</f>
        <v>0</v>
      </c>
      <c r="B110" s="44">
        <f>A5-MAX(HLOOKUP(A100,L18:N99,2,FALSE),ROUNDUP(A5/A105,-1))*(MIN(ROUNDUP(A5/HLOOKUP(A100,L18:N99,2,FALSE),0),A105)-1)</f>
        <v>35000</v>
      </c>
      <c r="C110" s="12">
        <v>3400001</v>
      </c>
      <c r="D110" s="10" t="s">
        <v>31</v>
      </c>
      <c r="E110" s="14"/>
      <c r="F110" s="14"/>
      <c r="G110" s="14"/>
      <c r="H110" s="13"/>
      <c r="I110" s="15" t="s">
        <v>5</v>
      </c>
      <c r="J110" s="15" t="s">
        <v>6</v>
      </c>
      <c r="K110" s="15" t="s">
        <v>7</v>
      </c>
      <c r="L110" s="11">
        <f t="shared" si="3"/>
        <v>10000</v>
      </c>
      <c r="M110" s="11">
        <f t="shared" si="3"/>
        <v>5000</v>
      </c>
      <c r="N110" s="11">
        <f t="shared" si="3"/>
        <v>840</v>
      </c>
    </row>
    <row r="111" spans="1:18" ht="13.5" customHeight="1" x14ac:dyDescent="0.15">
      <c r="A111" s="43" t="s">
        <v>29</v>
      </c>
    </row>
    <row r="112" spans="1:18" ht="13.5" customHeight="1" x14ac:dyDescent="0.15">
      <c r="A112" s="45">
        <f>A5-A110</f>
        <v>0</v>
      </c>
    </row>
  </sheetData>
  <sheetProtection selectLockedCells="1"/>
  <mergeCells count="28">
    <mergeCell ref="H9:I9"/>
    <mergeCell ref="H10:I10"/>
    <mergeCell ref="F10:G10"/>
    <mergeCell ref="D10:E10"/>
    <mergeCell ref="P17:R17"/>
    <mergeCell ref="L17:N17"/>
    <mergeCell ref="H11:I11"/>
    <mergeCell ref="H12:I12"/>
    <mergeCell ref="D11:E11"/>
    <mergeCell ref="D12:E12"/>
    <mergeCell ref="F11:G11"/>
    <mergeCell ref="F12:G12"/>
    <mergeCell ref="D9:E9"/>
    <mergeCell ref="F9:G9"/>
    <mergeCell ref="A15:A18"/>
    <mergeCell ref="C18:D18"/>
    <mergeCell ref="D1:E1"/>
    <mergeCell ref="D2:E2"/>
    <mergeCell ref="D3:E3"/>
    <mergeCell ref="D4:E4"/>
    <mergeCell ref="H4:I4"/>
    <mergeCell ref="H1:I1"/>
    <mergeCell ref="H2:I2"/>
    <mergeCell ref="F2:G2"/>
    <mergeCell ref="F3:G3"/>
    <mergeCell ref="H3:I3"/>
    <mergeCell ref="F1:G1"/>
    <mergeCell ref="F4:G4"/>
  </mergeCells>
  <phoneticPr fontId="3"/>
  <conditionalFormatting sqref="A6">
    <cfRule type="expression" dxfId="3" priority="3">
      <formula>#REF!="自宅外"</formula>
    </cfRule>
  </conditionalFormatting>
  <conditionalFormatting sqref="A14 A101">
    <cfRule type="expression" dxfId="2" priority="9">
      <formula>#REF!="異"</formula>
    </cfRule>
  </conditionalFormatting>
  <conditionalFormatting sqref="D10 F10 H10">
    <cfRule type="containsBlanks" dxfId="1" priority="1">
      <formula>LEN(TRIM(D10))=0</formula>
    </cfRule>
    <cfRule type="cellIs" dxfId="0" priority="2" operator="lessThan">
      <formula>D2</formula>
    </cfRule>
  </conditionalFormatting>
  <dataValidations count="3">
    <dataValidation imeMode="off" allowBlank="1" showInputMessage="1" showErrorMessage="1" sqref="A10 H10 D10 F10 A3 A12" xr:uid="{00000000-0002-0000-0000-000000000000}"/>
    <dataValidation type="list" imeMode="off" allowBlank="1" showInputMessage="1" showErrorMessage="1" sqref="A5" xr:uid="{00000000-0002-0000-0000-000001000000}">
      <formula1>"0,70000"</formula1>
    </dataValidation>
    <dataValidation type="list" allowBlank="1" showInputMessage="1" showErrorMessage="1" sqref="A100" xr:uid="{00000000-0002-0000-0000-000002000000}">
      <formula1>$I$18:$K$18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1" fitToHeight="0" orientation="portrait" r:id="rId1"/>
  <ignoredErrors>
    <ignoredError sqref="H5 F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返還期間計算表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user004</cp:lastModifiedBy>
  <cp:lastPrinted>2022-09-02T01:10:31Z</cp:lastPrinted>
  <dcterms:created xsi:type="dcterms:W3CDTF">2014-12-05T02:52:36Z</dcterms:created>
  <dcterms:modified xsi:type="dcterms:W3CDTF">2023-08-25T05:26:53Z</dcterms:modified>
</cp:coreProperties>
</file>